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dlforg-my.sharepoint.com/personal/vila_dlf_org/Documents/Arbejdsforhold/Løn/2022 Okt/"/>
    </mc:Choice>
  </mc:AlternateContent>
  <xr:revisionPtr revIDLastSave="9" documentId="8_{D1D4DB18-E92C-4692-8A5A-690C52914C7B}" xr6:coauthVersionLast="47" xr6:coauthVersionMax="47" xr10:uidLastSave="{81076596-EF1A-4759-9D0D-0FB3872A02FA}"/>
  <bookViews>
    <workbookView xWindow="-120" yWindow="-120" windowWidth="29040" windowHeight="1584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r:id="rId6"/>
    <sheet name="Dage" sheetId="7" state="hidden" r:id="rId7"/>
    <sheet name="DATABANK" sheetId="8" state="hidden" r:id="rId8"/>
  </sheets>
  <definedNames>
    <definedName name="_xlnm.Print_Area" localSheetId="3">'LÆRER NY LØN '!$A$1:$H$55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4" l="1"/>
  <c r="G26" i="4"/>
  <c r="D15" i="9"/>
  <c r="D12" i="9"/>
  <c r="D18" i="9"/>
  <c r="F18" i="9" s="1"/>
  <c r="G18" i="9" s="1"/>
  <c r="D17" i="9"/>
  <c r="E7" i="9"/>
  <c r="D14" i="9"/>
  <c r="F14" i="9" s="1"/>
  <c r="G14" i="9" s="1"/>
  <c r="D11" i="9"/>
  <c r="D10" i="9"/>
  <c r="C59" i="8"/>
  <c r="D21" i="9"/>
  <c r="F21" i="9" s="1"/>
  <c r="G21" i="9" s="1"/>
  <c r="D19" i="9"/>
  <c r="F19" i="9" s="1"/>
  <c r="D22" i="9"/>
  <c r="F30" i="12" l="1"/>
  <c r="F31" i="12"/>
  <c r="F8" i="12"/>
  <c r="C74" i="8"/>
  <c r="E7" i="12"/>
  <c r="C67" i="8" l="1"/>
  <c r="C66" i="8"/>
  <c r="C65" i="8"/>
  <c r="C62" i="8"/>
  <c r="C61" i="8"/>
  <c r="C60" i="8"/>
  <c r="C58" i="8"/>
  <c r="C57" i="8"/>
  <c r="C56" i="8"/>
  <c r="C63" i="8"/>
  <c r="D9" i="11" s="1"/>
  <c r="D9" i="9" l="1"/>
  <c r="D20" i="9"/>
  <c r="F20" i="9" s="1"/>
  <c r="G20" i="9" s="1"/>
  <c r="F42" i="4"/>
  <c r="F40" i="4"/>
  <c r="F41"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0" i="4"/>
  <c r="G42" i="4"/>
  <c r="C92" i="8"/>
  <c r="D30" i="12" l="1"/>
  <c r="D39" i="4"/>
  <c r="F39" i="4" s="1"/>
  <c r="G39" i="4" s="1"/>
  <c r="C96" i="8"/>
  <c r="C93" i="8"/>
  <c r="D40" i="4" l="1"/>
  <c r="D31" i="12"/>
  <c r="G31" i="12" s="1"/>
  <c r="D42" i="4"/>
  <c r="D33" i="12"/>
  <c r="F8" i="4"/>
  <c r="D11" i="12" l="1"/>
  <c r="F11" i="12" s="1"/>
  <c r="I25" i="12" l="1"/>
  <c r="F9" i="11" l="1"/>
  <c r="F8" i="11"/>
  <c r="F8" i="9" l="1"/>
  <c r="D10" i="11" l="1"/>
  <c r="G8" i="11"/>
  <c r="H27" i="11"/>
  <c r="E7" i="11"/>
  <c r="E6" i="11"/>
  <c r="G11" i="12"/>
  <c r="D10" i="12"/>
  <c r="F10" i="12" s="1"/>
  <c r="G10" i="12" s="1"/>
  <c r="G8" i="12"/>
  <c r="H39" i="12"/>
  <c r="E6" i="12"/>
  <c r="F10" i="11" l="1"/>
  <c r="G10" i="11" s="1"/>
  <c r="F22" i="9" l="1"/>
  <c r="G22" i="9" s="1"/>
  <c r="F15" i="9"/>
  <c r="G15" i="9" s="1"/>
  <c r="F12" i="9"/>
  <c r="G12" i="9" s="1"/>
  <c r="F11" i="9"/>
  <c r="G11" i="9" s="1"/>
  <c r="G8" i="9"/>
  <c r="H39"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7" i="12" s="1"/>
  <c r="F37" i="12" s="1"/>
  <c r="G37" i="12" s="1"/>
  <c r="I37"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8" i="4"/>
  <c r="D46" i="4"/>
  <c r="F46" i="4" s="1"/>
  <c r="G46"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4" i="11"/>
  <c r="F24" i="11" s="1"/>
  <c r="G24" i="11" s="1"/>
  <c r="I25" i="11" s="1"/>
  <c r="D36" i="9"/>
  <c r="F36" i="9" s="1"/>
  <c r="G36" i="9" s="1"/>
  <c r="D28" i="12"/>
  <c r="F28" i="12" s="1"/>
  <c r="D37" i="4"/>
  <c r="F37" i="4" s="1"/>
  <c r="D35" i="12"/>
  <c r="F35" i="12" s="1"/>
  <c r="G35" i="12" s="1"/>
  <c r="I35" i="12" s="1"/>
  <c r="D44" i="4"/>
  <c r="F44" i="4" s="1"/>
  <c r="G44" i="4" s="1"/>
  <c r="D22" i="12"/>
  <c r="D19" i="11"/>
  <c r="F32" i="4"/>
  <c r="G32" i="4" s="1"/>
  <c r="D31" i="9"/>
  <c r="D20" i="12"/>
  <c r="F20" i="12" s="1"/>
  <c r="G20" i="12" s="1"/>
  <c r="I20" i="12" s="1"/>
  <c r="D30" i="4"/>
  <c r="G30" i="4" s="1"/>
  <c r="D32" i="9"/>
  <c r="D23" i="12"/>
  <c r="D20" i="11"/>
  <c r="D27" i="9"/>
  <c r="F27" i="9" s="1"/>
  <c r="G27" i="9" s="1"/>
  <c r="D17" i="12"/>
  <c r="D27" i="4"/>
  <c r="F27" i="4" s="1"/>
  <c r="G27" i="4" s="1"/>
  <c r="D15" i="11"/>
  <c r="F15" i="11" s="1"/>
  <c r="G15" i="11" s="1"/>
  <c r="I15" i="11" s="1"/>
  <c r="D23" i="11"/>
  <c r="F23" i="11" s="1"/>
  <c r="G23" i="11" s="1"/>
  <c r="I23" i="11" s="1"/>
  <c r="D35" i="9"/>
  <c r="F35" i="9" s="1"/>
  <c r="G35" i="9" s="1"/>
  <c r="D37" i="9"/>
  <c r="F37" i="9" s="1"/>
  <c r="G37" i="9" s="1"/>
  <c r="D34" i="12"/>
  <c r="F34" i="12" s="1"/>
  <c r="G34" i="12" s="1"/>
  <c r="I34" i="12" s="1"/>
  <c r="D43" i="4"/>
  <c r="F43" i="4" s="1"/>
  <c r="G43" i="4" s="1"/>
  <c r="D25" i="11"/>
  <c r="D16" i="12"/>
  <c r="F16" i="12" s="1"/>
  <c r="G16" i="12" s="1"/>
  <c r="I16" i="12" s="1"/>
  <c r="D26" i="4"/>
  <c r="F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6" i="12"/>
  <c r="D24" i="12"/>
  <c r="D21" i="11"/>
  <c r="D33" i="4"/>
  <c r="D33" i="9"/>
  <c r="B130" i="7"/>
  <c r="G30" i="12"/>
  <c r="I30" i="12" s="1"/>
  <c r="G41" i="4"/>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F25" i="11"/>
  <c r="G25" i="11" s="1"/>
  <c r="I24" i="11"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5" i="4"/>
  <c r="F45"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E133" i="7" l="1"/>
  <c r="D133" i="7"/>
  <c r="G27" i="12"/>
  <c r="G28" i="12"/>
  <c r="E116" i="7"/>
  <c r="D116" i="7"/>
  <c r="G37" i="4"/>
  <c r="F36" i="12"/>
  <c r="G36" i="12" s="1"/>
  <c r="G45" i="4"/>
  <c r="G36" i="4"/>
  <c r="F23" i="12"/>
  <c r="G23" i="12" s="1"/>
  <c r="I23" i="12" s="1"/>
  <c r="F22" i="12"/>
  <c r="G22" i="12" s="1"/>
  <c r="I22" i="12" s="1"/>
  <c r="F24" i="12"/>
  <c r="G24" i="12" s="1"/>
  <c r="I24" i="12" s="1"/>
  <c r="F33" i="4"/>
  <c r="G33" i="4" s="1"/>
  <c r="F33" i="9"/>
  <c r="G33" i="9" s="1"/>
  <c r="F32" i="9"/>
  <c r="G32" i="9" s="1"/>
  <c r="F31" i="9"/>
  <c r="F21" i="11"/>
  <c r="G21" i="11" s="1"/>
  <c r="I21" i="11" s="1"/>
  <c r="F20" i="11"/>
  <c r="G20" i="11" s="1"/>
  <c r="I20" i="11" s="1"/>
  <c r="F19" i="11"/>
  <c r="G19" i="11" s="1"/>
  <c r="I19" i="11" s="1"/>
  <c r="G9" i="11"/>
  <c r="D99" i="7"/>
  <c r="G9" i="12"/>
  <c r="G9" i="9"/>
  <c r="E99" i="7"/>
  <c r="H22" i="6"/>
  <c r="F48" i="4" l="1"/>
  <c r="G48" i="4" s="1"/>
  <c r="F50" i="4" s="1"/>
  <c r="I39" i="12"/>
  <c r="F39" i="12"/>
  <c r="G39" i="12" s="1"/>
  <c r="F41" i="12" s="1"/>
  <c r="F39" i="9"/>
  <c r="G39" i="9" s="1"/>
  <c r="F41" i="9" s="1"/>
  <c r="G31" i="9"/>
  <c r="F27" i="11"/>
  <c r="G27" i="11" s="1"/>
  <c r="F2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C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3000000}">
      <text>
        <r>
          <rPr>
            <sz val="11"/>
            <color indexed="8"/>
            <rFont val="Helvetica"/>
          </rPr>
          <t>Personlig ordning, spørg TR</t>
        </r>
      </text>
    </comment>
    <comment ref="A32" authorId="2" shapeId="0" xr:uid="{00000000-0006-0000-0100-000004000000}">
      <text>
        <r>
          <rPr>
            <sz val="11"/>
            <color indexed="8"/>
            <rFont val="Helvetica"/>
          </rPr>
          <t>Personlig ordning, spørg TR</t>
        </r>
      </text>
    </comment>
    <comment ref="A33"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<sst xmlns="http://schemas.openxmlformats.org/spreadsheetml/2006/main" count="521" uniqueCount="195">
  <si>
    <t xml:space="preserve"> </t>
  </si>
  <si>
    <t>Beskæftigelsesgrad:</t>
  </si>
  <si>
    <t>ÅRSLØN</t>
  </si>
  <si>
    <t>MÅNEDSLØN</t>
  </si>
  <si>
    <t>pr.år f. fuldtidsans.</t>
  </si>
  <si>
    <t>pr.år</t>
  </si>
  <si>
    <t>Ulempegodtgørelse</t>
  </si>
  <si>
    <t xml:space="preserve">  </t>
  </si>
  <si>
    <t>Særligt tillæg</t>
  </si>
  <si>
    <t>pr. år pr. medarb.</t>
  </si>
  <si>
    <t>AMR</t>
  </si>
  <si>
    <t>pr. time</t>
  </si>
  <si>
    <t>I ALT</t>
  </si>
  <si>
    <t>LØNBEREGNER - LÆRER, NY LØN</t>
  </si>
  <si>
    <t>SKRIV KUN I GRØNNE FELTER OG SKRIV “1” HVIS JA</t>
  </si>
  <si>
    <t>Lærer på Kasperskolen</t>
  </si>
  <si>
    <t>Hvis JA: 1</t>
  </si>
  <si>
    <t>Navn:</t>
  </si>
  <si>
    <t>Lærer på Ordblinde-Instituttet</t>
  </si>
  <si>
    <t>Lærer på UU Maglemosen</t>
  </si>
  <si>
    <t>Lærer på almen folkeskole</t>
  </si>
  <si>
    <t>Lønseddel</t>
  </si>
  <si>
    <r>
      <rPr>
        <sz val="10"/>
        <color indexed="8"/>
        <rFont val="Arial"/>
        <family val="2"/>
      </rPr>
      <t xml:space="preserve">0-3 års anciennitet </t>
    </r>
    <r>
      <rPr>
        <i/>
        <sz val="10"/>
        <color indexed="8"/>
        <rFont val="Arial"/>
        <family val="2"/>
      </rPr>
      <t>(Hvis JA: 1)</t>
    </r>
  </si>
  <si>
    <t>Grundlønstrin 31</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</si>
  <si>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</si>
  <si>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</si>
  <si>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</si>
  <si>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r>
      <rPr>
        <sz val="10"/>
        <color indexed="8"/>
        <rFont val="Arial"/>
        <family val="2"/>
      </rPr>
      <t xml:space="preserve">Min. 12 års ancien. </t>
    </r>
    <r>
      <rPr>
        <i/>
        <sz val="10"/>
        <color indexed="8"/>
        <rFont val="Arial"/>
        <family val="2"/>
      </rPr>
      <t>(Hvis JA: 1)</t>
    </r>
  </si>
  <si>
    <r>
      <rPr>
        <sz val="10"/>
        <color indexed="8"/>
        <rFont val="Arial"/>
        <family val="2"/>
      </rPr>
      <t xml:space="preserve">Undervisningsvejleder </t>
    </r>
    <r>
      <rPr>
        <i/>
        <sz val="10"/>
        <color indexed="8"/>
        <rFont val="Arial"/>
        <family val="2"/>
      </rPr>
      <t>(Hvis JA: 1)</t>
    </r>
  </si>
  <si>
    <r>
      <rPr>
        <sz val="10"/>
        <color indexed="8"/>
        <rFont val="Arial"/>
        <family val="2"/>
      </rPr>
      <t xml:space="preserve">OK § 5 stk. 8 </t>
    </r>
    <r>
      <rPr>
        <i/>
        <sz val="10"/>
        <color indexed="8"/>
        <rFont val="Arial"/>
        <family val="2"/>
      </rPr>
      <t>(skriv timer/år)</t>
    </r>
  </si>
  <si>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</si>
  <si>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</si>
  <si>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Tillæg for +750 uv-timer</t>
  </si>
  <si>
    <t>Ulempegodtgørelse ekstra for Kasperskolen</t>
  </si>
  <si>
    <t>I ALT:</t>
  </si>
  <si>
    <t>DIFFERENCE:</t>
  </si>
  <si>
    <t>KONKLUSION:</t>
  </si>
  <si>
    <t>LEJRSKOLETILLÆG</t>
  </si>
  <si>
    <t>antal:</t>
  </si>
  <si>
    <t>á</t>
  </si>
  <si>
    <t>i alt</t>
  </si>
  <si>
    <t>Antal påbegyndte hverdage</t>
  </si>
  <si>
    <t>Antal påbegyndte lør-/søn/helligdage</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</si>
  <si>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</si>
  <si>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</si>
  <si>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</si>
  <si>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</si>
  <si>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</si>
  <si>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</si>
  <si>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</si>
  <si>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</si>
  <si>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</si>
  <si>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</si>
  <si>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</si>
  <si>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</si>
  <si>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</si>
  <si>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</si>
  <si>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</si>
  <si>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</si>
  <si>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</si>
  <si>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</si>
  <si>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</si>
  <si>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</si>
  <si>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</si>
  <si>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</si>
  <si>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</si>
  <si>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</si>
  <si>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</si>
  <si>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</si>
  <si>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</si>
  <si>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</si>
  <si>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</si>
  <si>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</si>
  <si>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</si>
  <si>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</si>
  <si>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</si>
  <si>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</si>
  <si>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</si>
  <si>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</si>
  <si>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</si>
  <si>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</si>
  <si>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</si>
  <si>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</si>
  <si>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</si>
  <si>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</si>
  <si>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</si>
  <si>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</si>
  <si>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Undervisningstillæg for ansatte på ny løn</t>
  </si>
  <si>
    <t>op til 750</t>
  </si>
  <si>
    <t>751-775</t>
  </si>
  <si>
    <t>776-800</t>
  </si>
  <si>
    <t>UVT NL 1</t>
  </si>
  <si>
    <t>læ + bh 300-750</t>
  </si>
  <si>
    <t>UVT NL 2</t>
  </si>
  <si>
    <t>læ &gt;750, bh &gt;836</t>
  </si>
  <si>
    <t>UVT bk.kl.</t>
  </si>
  <si>
    <t>Undervisningstillæg for ansatte på anc.løn</t>
  </si>
  <si>
    <t>Ulempegodtg</t>
  </si>
  <si>
    <t>Alle</t>
  </si>
  <si>
    <t>KA ekstra</t>
  </si>
  <si>
    <t>FTR</t>
  </si>
  <si>
    <t>FTR-S</t>
  </si>
  <si>
    <t>TR ny løn</t>
  </si>
  <si>
    <t>fast</t>
  </si>
  <si>
    <t>pr medarb.</t>
  </si>
  <si>
    <t>TR anc.løn</t>
  </si>
  <si>
    <t>FAMR</t>
  </si>
  <si>
    <t>FAMR-S</t>
  </si>
  <si>
    <t>Repr skoleb.</t>
  </si>
  <si>
    <t>bhkl</t>
  </si>
  <si>
    <t>Cand P/PD</t>
  </si>
  <si>
    <t>lejrskole, hv</t>
  </si>
  <si>
    <t>lejrskole, lsh</t>
  </si>
  <si>
    <t>OK §5,3</t>
  </si>
  <si>
    <t>OK § 5,8</t>
  </si>
  <si>
    <t>OK § 5, 10</t>
  </si>
  <si>
    <t>175 komp</t>
  </si>
  <si>
    <t>ny løn</t>
  </si>
  <si>
    <t>gl løn</t>
  </si>
  <si>
    <t>Øvelseslæ</t>
  </si>
  <si>
    <t>Praktik</t>
  </si>
  <si>
    <t>Uv-vejleder</t>
  </si>
  <si>
    <t>Timelø læ</t>
  </si>
  <si>
    <t>Timelø bhkl</t>
  </si>
  <si>
    <t>Timelø ikud</t>
  </si>
  <si>
    <t>Timelø.udd</t>
  </si>
  <si>
    <t>do ikke udd</t>
  </si>
  <si>
    <t>§ 11 ulempeg</t>
  </si>
  <si>
    <t>UV flere matrikler</t>
  </si>
  <si>
    <t>Grundlønstrin 28</t>
  </si>
  <si>
    <t>LØNBEREGNER - BH.KL.LEDER, NY LØN</t>
  </si>
  <si>
    <t>Lønberegner</t>
  </si>
  <si>
    <r>
      <t xml:space="preserve">UV på flere matrikler </t>
    </r>
    <r>
      <rPr>
        <i/>
        <sz val="10"/>
        <color rgb="FF0070C0"/>
        <rFont val="Arial"/>
        <family val="2"/>
      </rPr>
      <t>(Hvis JA: 1)</t>
    </r>
  </si>
  <si>
    <r>
      <t xml:space="preserve">Cand Pæd/PD </t>
    </r>
    <r>
      <rPr>
        <i/>
        <sz val="10"/>
        <color rgb="FF0070C0"/>
        <rFont val="Arial"/>
        <family val="2"/>
      </rPr>
      <t>(Hvis JA: 1)</t>
    </r>
  </si>
  <si>
    <r>
      <t xml:space="preserve">TR </t>
    </r>
    <r>
      <rPr>
        <i/>
        <sz val="10"/>
        <color rgb="FF0070C0"/>
        <rFont val="Arial"/>
        <family val="2"/>
      </rPr>
      <t>(Hvis JA: 1)</t>
    </r>
  </si>
  <si>
    <r>
      <t xml:space="preserve">TR, antal medarb </t>
    </r>
    <r>
      <rPr>
        <i/>
        <sz val="10"/>
        <color rgb="FF0070C0"/>
        <rFont val="Arial"/>
        <family val="2"/>
      </rPr>
      <t>(skriv antal)</t>
    </r>
  </si>
  <si>
    <r>
      <t xml:space="preserve">AMR </t>
    </r>
    <r>
      <rPr>
        <i/>
        <sz val="10"/>
        <color rgb="FF0070C0"/>
        <rFont val="Arial"/>
        <family val="2"/>
      </rPr>
      <t>(Hvis JA: 1)</t>
    </r>
  </si>
  <si>
    <r>
      <t xml:space="preserve">Repr. i skolebest. </t>
    </r>
    <r>
      <rPr>
        <i/>
        <sz val="10"/>
        <color rgb="FF0070C0"/>
        <rFont val="Arial"/>
        <family val="2"/>
      </rPr>
      <t>(Hvis JA: 1)</t>
    </r>
  </si>
  <si>
    <t>Sats</t>
  </si>
  <si>
    <t>Grundlønstrin 42</t>
  </si>
  <si>
    <t xml:space="preserve">LÆRER, GL LØN (lukket gruppe / tjenestemænd) </t>
  </si>
  <si>
    <t>Undervisertillæg</t>
  </si>
  <si>
    <t xml:space="preserve">BH.KL.LEDER GL LØN (lukket gruppe / tjenestemænd) </t>
  </si>
  <si>
    <t>Årlige antal undervisningstimer:</t>
  </si>
  <si>
    <t>Grundlønstrin 36</t>
  </si>
  <si>
    <t>Pension pr. md</t>
  </si>
  <si>
    <t>Pension pr. måned</t>
  </si>
  <si>
    <t>Trintillæg O.15</t>
  </si>
  <si>
    <t>Trin OK15</t>
  </si>
  <si>
    <t xml:space="preserve">   </t>
  </si>
  <si>
    <t xml:space="preserve">    </t>
  </si>
  <si>
    <t>Lærere med vejledertillæg</t>
  </si>
  <si>
    <t>UUM OI KA med vejledertillæg</t>
  </si>
  <si>
    <t>Særligt tillæg spec.skoler m. vejl</t>
  </si>
  <si>
    <t>Særligt tillæg spec.skoler u. vejl.</t>
  </si>
  <si>
    <t>Særligt tillæg almenskoler u. vejl.</t>
  </si>
  <si>
    <t>Særligt tillæg almenskole m. vejl.</t>
  </si>
  <si>
    <t>lærere uden vejledertillæg</t>
  </si>
  <si>
    <t>UUM OI KA uden vejledertillæg</t>
  </si>
  <si>
    <r>
      <t xml:space="preserve">Undervisningsvejleder </t>
    </r>
    <r>
      <rPr>
        <i/>
        <sz val="10"/>
        <color indexed="8"/>
        <rFont val="Arial"/>
        <family val="2"/>
      </rPr>
      <t>(Hvis JA: 1)</t>
    </r>
  </si>
  <si>
    <t>pr. år f. fuldtidsans.</t>
  </si>
  <si>
    <t>OI</t>
  </si>
  <si>
    <t>OK §5, 5</t>
  </si>
  <si>
    <t>KA</t>
  </si>
  <si>
    <t>OK §5,9 bhkl, OI</t>
  </si>
  <si>
    <t>UUM uv-tillæg</t>
  </si>
  <si>
    <t>Undervisningstillæg</t>
  </si>
  <si>
    <t>GL løn</t>
  </si>
  <si>
    <t>Ny og gl løn</t>
  </si>
  <si>
    <t>Gl. løn</t>
  </si>
  <si>
    <t>OK §5,12</t>
  </si>
  <si>
    <t>UUM</t>
  </si>
  <si>
    <t>Stillingstillæg</t>
  </si>
  <si>
    <t>Lærer på UU Maglemosen OK §5,12</t>
  </si>
  <si>
    <t xml:space="preserve">Anciennitetstillæg	       </t>
  </si>
  <si>
    <t>Anciennitetstillæg</t>
  </si>
  <si>
    <t xml:space="preserve">OI og Ka spec-skole uv-tillæg    </t>
  </si>
  <si>
    <t>Lærer på OI OK §5,3 spec-uv skolebørn</t>
  </si>
  <si>
    <t>OI og Ka spec-skole uv-tillæg</t>
  </si>
  <si>
    <t>Lærer på OI og Ka OK §5,3spec-uv skolebørn</t>
  </si>
  <si>
    <t>3 løntrin - Ballerup tillæg</t>
  </si>
  <si>
    <t>1 løntrin - Ballerup tillæg</t>
  </si>
  <si>
    <t>4 løntrin - Ballerup tillæg</t>
  </si>
  <si>
    <t>Trintillæg</t>
  </si>
  <si>
    <t xml:space="preserve">pr.år f. fuldtidsans.  </t>
  </si>
  <si>
    <t>Værdien af løntrin - Ballerup tillæg</t>
  </si>
  <si>
    <t>UU Maglemosen uv-tillæg for +680</t>
  </si>
  <si>
    <t>UU Maglemosen uv-tillæg for +680 uv-timer</t>
  </si>
  <si>
    <t>01.04.2021</t>
  </si>
  <si>
    <t>3 løntrin -  Ballerup tillæg</t>
  </si>
  <si>
    <t>Pr. 1.1.22</t>
  </si>
  <si>
    <t>1 løntrin - Ballerup  tillæg</t>
  </si>
  <si>
    <t>OK § 5,10</t>
  </si>
  <si>
    <r>
      <rPr>
        <sz val="10"/>
        <color indexed="8"/>
        <rFont val="Arial"/>
        <family val="2"/>
      </rPr>
      <t xml:space="preserve">OK § 5 stk. 10 </t>
    </r>
    <r>
      <rPr>
        <i/>
        <sz val="10"/>
        <color indexed="8"/>
        <rFont val="Arial"/>
        <family val="2"/>
      </rPr>
      <t>(skriv timer/år)</t>
    </r>
  </si>
  <si>
    <t>01.10.2022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</si>
</sst>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7"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b/>
      <i/>
      <sz val="10"/>
      <color indexed="8"/>
      <name val="Arial"/>
      <family val="2"/>
    </font>
    <font>
      <sz val="26"/>
      <color indexed="8"/>
      <name val="Arial"/>
      <family val="2"/>
    </font>
    <font>
      <sz val="10"/>
      <color rgb="FF0070C0"/>
      <name val="Arial"/>
      <family val="2"/>
    </font>
    <font>
      <i/>
      <sz val="10"/>
      <color rgb="FF0070C0"/>
      <name val="Arial"/>
      <family val="2"/>
    </font>
    <font>
      <b/>
      <sz val="10"/>
      <color indexed="8"/>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i/>
      <sz val="9"/>
      <color indexed="8"/>
      <name val="Arial"/>
      <family val="2"/>
    </font>
    <font>
      <b/>
      <sz val="10"/>
      <name val="Arial"/>
      <family val="2"/>
    </font>
    <font>
      <sz val="11"/>
      <color indexed="8"/>
      <name val="Calibri"/>
      <family val="2"/>
    </font>
    <font>
      <sz val="12"/>
      <name val="Times New Roman"/>
      <family val="1"/>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7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style="thin">
        <color indexed="64"/>
      </top>
      <bottom style="thin">
        <color indexed="64"/>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right style="thin">
        <color indexed="64"/>
      </right>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s>
  <cellStyleXfs count="8">
    <xf numFmtId="0" fontId="0" fillId="0" borderId="0" applyNumberFormat="0" applyFill="0" applyBorder="0" applyProtection="0"/>
    <xf numFmtId="0" fontId="7" fillId="0" borderId="8"/>
    <xf numFmtId="0" fontId="6" fillId="0" borderId="8"/>
    <xf numFmtId="0" fontId="5" fillId="0" borderId="8"/>
    <xf numFmtId="0" fontId="4" fillId="0" borderId="8"/>
    <xf numFmtId="0" fontId="3" fillId="0" borderId="8"/>
    <xf numFmtId="0" fontId="2" fillId="0" borderId="8"/>
    <xf numFmtId="0" fontId="1" fillId="0" borderId="8"/>
  </cellStyleXfs>
  <cellXfs count="771">
    <xf numFmtId="0" fontId="0" fillId="0" borderId="0" xfId="0" applyFont="1" applyAlignment="1"/>
    <xf numFmtId="0" fontId="0" fillId="0" borderId="4" xfId="0" applyFont="1" applyBorder="1" applyAlignment="1"/>
    <xf numFmtId="0" fontId="0" fillId="0" borderId="5" xfId="0" applyFont="1" applyBorder="1" applyAlignment="1"/>
    <xf numFmtId="0" fontId="0" fillId="0" borderId="6" xfId="0" applyFont="1" applyBorder="1" applyAlignment="1"/>
    <xf numFmtId="0" fontId="0" fillId="2" borderId="8" xfId="0" applyNumberFormat="1" applyFont="1" applyFill="1" applyBorder="1" applyAlignment="1"/>
    <xf numFmtId="0" fontId="0" fillId="0" borderId="8" xfId="0" applyFont="1" applyBorder="1" applyAlignment="1"/>
    <xf numFmtId="0" fontId="0" fillId="0" borderId="2" xfId="0" applyFont="1" applyBorder="1" applyAlignment="1"/>
    <xf numFmtId="0" fontId="0" fillId="0" borderId="9" xfId="0" applyFont="1" applyBorder="1" applyAlignment="1"/>
    <xf numFmtId="0" fontId="0" fillId="0" borderId="14" xfId="0" applyFont="1" applyBorder="1" applyAlignment="1"/>
    <xf numFmtId="0" fontId="0" fillId="2" borderId="14" xfId="0" applyNumberFormat="1" applyFont="1" applyFill="1" applyBorder="1" applyAlignment="1"/>
    <xf numFmtId="0" fontId="0" fillId="0" borderId="15" xfId="0" applyFont="1" applyBorder="1" applyAlignment="1"/>
    <xf numFmtId="0" fontId="0" fillId="2" borderId="17" xfId="0" applyNumberFormat="1" applyFont="1" applyFill="1" applyBorder="1" applyAlignment="1"/>
    <xf numFmtId="0" fontId="11" fillId="2" borderId="7" xfId="0" applyNumberFormat="1" applyFont="1" applyFill="1" applyBorder="1" applyAlignment="1"/>
    <xf numFmtId="0" fontId="11" fillId="2" borderId="2" xfId="0" applyNumberFormat="1" applyFont="1" applyFill="1" applyBorder="1" applyAlignment="1"/>
    <xf numFmtId="0" fontId="0" fillId="0" borderId="7" xfId="0" applyFont="1" applyBorder="1" applyAlignment="1"/>
    <xf numFmtId="0" fontId="0" fillId="0" borderId="19" xfId="0" applyFont="1" applyBorder="1" applyAlignment="1"/>
    <xf numFmtId="0" fontId="0" fillId="0" borderId="20" xfId="0" applyFont="1" applyBorder="1" applyAlignment="1"/>
    <xf numFmtId="165" fontId="0" fillId="2" borderId="30" xfId="0" applyNumberFormat="1" applyFont="1" applyFill="1" applyBorder="1" applyAlignment="1"/>
    <xf numFmtId="165" fontId="0" fillId="2" borderId="33" xfId="0" applyNumberFormat="1" applyFont="1" applyFill="1" applyBorder="1" applyAlignment="1"/>
    <xf numFmtId="165" fontId="0" fillId="2" borderId="35" xfId="0" applyNumberFormat="1" applyFont="1" applyFill="1" applyBorder="1" applyAlignment="1"/>
    <xf numFmtId="0" fontId="0" fillId="0" borderId="0" xfId="0" applyNumberFormat="1" applyFont="1" applyAlignment="1"/>
    <xf numFmtId="4" fontId="13" fillId="0" borderId="42" xfId="0" applyNumberFormat="1" applyFont="1" applyBorder="1" applyAlignment="1"/>
    <xf numFmtId="4" fontId="13" fillId="0" borderId="41" xfId="0" applyNumberFormat="1" applyFont="1" applyBorder="1" applyAlignment="1"/>
    <xf numFmtId="4" fontId="8" fillId="0" borderId="41" xfId="0" applyNumberFormat="1" applyFont="1" applyBorder="1" applyAlignment="1">
      <alignment horizontal="center"/>
    </xf>
    <xf numFmtId="0" fontId="0" fillId="0" borderId="41" xfId="0" applyNumberFormat="1" applyFont="1" applyBorder="1" applyAlignment="1"/>
    <xf numFmtId="1" fontId="0" fillId="5" borderId="29" xfId="0" applyNumberFormat="1" applyFont="1" applyFill="1" applyBorder="1" applyAlignment="1">
      <alignment horizontal="center"/>
    </xf>
    <xf numFmtId="49" fontId="23" fillId="2" borderId="43" xfId="0" applyNumberFormat="1" applyFont="1" applyFill="1" applyBorder="1" applyAlignment="1"/>
    <xf numFmtId="49" fontId="23" fillId="2" borderId="46" xfId="0" applyNumberFormat="1" applyFont="1" applyFill="1" applyBorder="1" applyAlignment="1"/>
    <xf numFmtId="2" fontId="15" fillId="0" borderId="41" xfId="0" applyNumberFormat="1" applyFont="1" applyBorder="1" applyAlignment="1">
      <alignment horizontal="right"/>
    </xf>
    <xf numFmtId="0" fontId="0" fillId="2" borderId="47" xfId="0" applyFont="1" applyFill="1" applyBorder="1" applyAlignment="1">
      <alignment horizontal="center"/>
    </xf>
    <xf numFmtId="49" fontId="8" fillId="6" borderId="29" xfId="0" applyNumberFormat="1" applyFont="1" applyFill="1" applyBorder="1" applyAlignment="1">
      <alignment horizontal="center"/>
    </xf>
    <xf numFmtId="49" fontId="22" fillId="4" borderId="29" xfId="0" applyNumberFormat="1" applyFont="1" applyFill="1" applyBorder="1" applyAlignment="1">
      <alignment horizontal="center" vertical="center"/>
    </xf>
    <xf numFmtId="49" fontId="0" fillId="6" borderId="45" xfId="0" applyNumberFormat="1" applyFont="1" applyFill="1" applyBorder="1" applyAlignment="1">
      <alignment horizontal="center"/>
    </xf>
    <xf numFmtId="165" fontId="22" fillId="2" borderId="29" xfId="0" applyNumberFormat="1" applyFont="1" applyFill="1" applyBorder="1" applyAlignment="1"/>
    <xf numFmtId="165" fontId="0" fillId="2" borderId="29" xfId="0" applyNumberFormat="1" applyFont="1" applyFill="1" applyBorder="1" applyAlignment="1"/>
    <xf numFmtId="165" fontId="0" fillId="2" borderId="49" xfId="0" applyNumberFormat="1" applyFont="1" applyFill="1" applyBorder="1" applyAlignment="1"/>
    <xf numFmtId="49" fontId="0" fillId="2" borderId="50" xfId="0" applyNumberFormat="1" applyFont="1" applyFill="1" applyBorder="1" applyAlignment="1">
      <alignment horizontal="center"/>
    </xf>
    <xf numFmtId="49" fontId="0" fillId="2" borderId="51" xfId="0" applyNumberFormat="1" applyFont="1" applyFill="1" applyBorder="1" applyAlignment="1"/>
    <xf numFmtId="165" fontId="0" fillId="2" borderId="52" xfId="0" applyNumberFormat="1" applyFont="1" applyFill="1" applyBorder="1" applyAlignment="1"/>
    <xf numFmtId="49" fontId="0" fillId="2" borderId="21" xfId="0" applyNumberFormat="1" applyFont="1" applyFill="1" applyBorder="1" applyAlignment="1">
      <alignment horizontal="center"/>
    </xf>
    <xf numFmtId="49" fontId="0" fillId="2" borderId="53" xfId="0" applyNumberFormat="1" applyFont="1" applyFill="1" applyBorder="1" applyAlignment="1"/>
    <xf numFmtId="165" fontId="0" fillId="2" borderId="54" xfId="0" applyNumberFormat="1" applyFont="1" applyFill="1" applyBorder="1" applyAlignment="1"/>
    <xf numFmtId="49" fontId="0" fillId="2" borderId="38" xfId="0" applyNumberFormat="1" applyFont="1" applyFill="1" applyBorder="1" applyAlignment="1">
      <alignment horizontal="center"/>
    </xf>
    <xf numFmtId="165" fontId="0" fillId="2" borderId="48" xfId="0" applyNumberFormat="1" applyFont="1" applyFill="1" applyBorder="1" applyAlignment="1"/>
    <xf numFmtId="49" fontId="18" fillId="0" borderId="41" xfId="0" applyNumberFormat="1" applyFont="1" applyBorder="1" applyAlignment="1">
      <alignment horizontal="left"/>
    </xf>
    <xf numFmtId="165" fontId="18" fillId="0" borderId="41" xfId="0" applyNumberFormat="1" applyFont="1" applyBorder="1" applyAlignment="1">
      <alignment horizontal="right"/>
    </xf>
    <xf numFmtId="165" fontId="18" fillId="0" borderId="41" xfId="0" applyNumberFormat="1" applyFont="1" applyBorder="1" applyAlignment="1"/>
    <xf numFmtId="165" fontId="16" fillId="0" borderId="41" xfId="0" applyNumberFormat="1" applyFont="1" applyBorder="1" applyAlignment="1"/>
    <xf numFmtId="165" fontId="0" fillId="2" borderId="48" xfId="0" applyNumberFormat="1" applyFont="1" applyFill="1" applyBorder="1" applyAlignment="1">
      <alignment horizontal="right"/>
    </xf>
    <xf numFmtId="165" fontId="0" fillId="2" borderId="51" xfId="0" applyNumberFormat="1" applyFont="1" applyFill="1" applyBorder="1" applyAlignment="1">
      <alignment horizontal="right"/>
    </xf>
    <xf numFmtId="165" fontId="0" fillId="2" borderId="53" xfId="0" applyNumberFormat="1" applyFont="1" applyFill="1" applyBorder="1" applyAlignment="1">
      <alignment horizontal="right"/>
    </xf>
    <xf numFmtId="49" fontId="8" fillId="0" borderId="41" xfId="0" applyNumberFormat="1" applyFont="1" applyBorder="1" applyAlignment="1"/>
    <xf numFmtId="1" fontId="0" fillId="0" borderId="41" xfId="0" applyNumberFormat="1" applyFont="1" applyBorder="1" applyAlignment="1">
      <alignment horizontal="center"/>
    </xf>
    <xf numFmtId="165" fontId="0" fillId="0" borderId="41" xfId="0" applyNumberFormat="1" applyFont="1" applyBorder="1" applyAlignment="1">
      <alignment horizontal="right"/>
    </xf>
    <xf numFmtId="4" fontId="0" fillId="0" borderId="41" xfId="0" applyNumberFormat="1" applyFont="1" applyBorder="1" applyAlignment="1">
      <alignment horizontal="left"/>
    </xf>
    <xf numFmtId="165" fontId="0" fillId="2" borderId="30" xfId="0" applyNumberFormat="1" applyFont="1" applyFill="1" applyBorder="1" applyAlignment="1">
      <alignment horizontal="center"/>
    </xf>
    <xf numFmtId="165" fontId="0" fillId="0" borderId="41" xfId="0" applyNumberFormat="1" applyFont="1" applyBorder="1" applyAlignment="1"/>
    <xf numFmtId="49" fontId="0" fillId="0" borderId="41" xfId="0" applyNumberFormat="1" applyFont="1" applyBorder="1" applyAlignment="1">
      <alignment horizontal="center"/>
    </xf>
    <xf numFmtId="165" fontId="0" fillId="2" borderId="49" xfId="0" applyNumberFormat="1" applyFont="1" applyFill="1" applyBorder="1" applyAlignment="1">
      <alignment horizontal="right"/>
    </xf>
    <xf numFmtId="165" fontId="0" fillId="2" borderId="52" xfId="0" applyNumberFormat="1" applyFont="1" applyFill="1" applyBorder="1" applyAlignment="1">
      <alignment horizontal="right"/>
    </xf>
    <xf numFmtId="0" fontId="0" fillId="2" borderId="41" xfId="0" applyFont="1" applyFill="1" applyBorder="1" applyAlignment="1"/>
    <xf numFmtId="2" fontId="0" fillId="2" borderId="41" xfId="0" applyNumberFormat="1" applyFont="1" applyFill="1" applyBorder="1" applyAlignment="1">
      <alignment horizontal="center"/>
    </xf>
    <xf numFmtId="2" fontId="0" fillId="2" borderId="41" xfId="0" applyNumberFormat="1" applyFont="1" applyFill="1" applyBorder="1" applyAlignment="1">
      <alignment horizontal="left"/>
    </xf>
    <xf numFmtId="4" fontId="0" fillId="2" borderId="41" xfId="0" applyNumberFormat="1" applyFont="1" applyFill="1" applyBorder="1" applyAlignment="1">
      <alignment horizontal="right"/>
    </xf>
    <xf numFmtId="4" fontId="0" fillId="2" borderId="41" xfId="0" applyNumberFormat="1" applyFont="1" applyFill="1" applyBorder="1" applyAlignment="1">
      <alignment horizontal="left"/>
    </xf>
    <xf numFmtId="4" fontId="8" fillId="2" borderId="41" xfId="0" applyNumberFormat="1" applyFont="1" applyFill="1" applyBorder="1" applyAlignment="1"/>
    <xf numFmtId="49" fontId="25" fillId="2" borderId="41" xfId="0" applyNumberFormat="1" applyFont="1" applyFill="1" applyBorder="1" applyAlignment="1"/>
    <xf numFmtId="2" fontId="26" fillId="2" borderId="41" xfId="0" applyNumberFormat="1" applyFont="1" applyFill="1" applyBorder="1" applyAlignment="1">
      <alignment horizontal="center"/>
    </xf>
    <xf numFmtId="2" fontId="27" fillId="2" borderId="41" xfId="0" applyNumberFormat="1" applyFont="1" applyFill="1" applyBorder="1" applyAlignment="1">
      <alignment horizontal="left"/>
    </xf>
    <xf numFmtId="4" fontId="27" fillId="2" borderId="41" xfId="0" applyNumberFormat="1" applyFont="1" applyFill="1" applyBorder="1" applyAlignment="1">
      <alignment horizontal="right"/>
    </xf>
    <xf numFmtId="4" fontId="27" fillId="2" borderId="41" xfId="0" applyNumberFormat="1" applyFont="1" applyFill="1" applyBorder="1" applyAlignment="1">
      <alignment horizontal="left"/>
    </xf>
    <xf numFmtId="4" fontId="25" fillId="2" borderId="41" xfId="0" applyNumberFormat="1" applyFont="1" applyFill="1" applyBorder="1" applyAlignment="1"/>
    <xf numFmtId="4" fontId="22" fillId="2" borderId="41" xfId="0" applyNumberFormat="1" applyFont="1" applyFill="1" applyBorder="1" applyAlignment="1"/>
    <xf numFmtId="4" fontId="28" fillId="2" borderId="41" xfId="0" applyNumberFormat="1" applyFont="1" applyFill="1" applyBorder="1" applyAlignment="1"/>
    <xf numFmtId="49" fontId="8" fillId="2" borderId="41" xfId="0" applyNumberFormat="1" applyFont="1" applyFill="1" applyBorder="1" applyAlignment="1"/>
    <xf numFmtId="2" fontId="19" fillId="2" borderId="41" xfId="0" applyNumberFormat="1" applyFont="1" applyFill="1" applyBorder="1" applyAlignment="1">
      <alignment horizontal="center"/>
    </xf>
    <xf numFmtId="2" fontId="20" fillId="2" borderId="41" xfId="0" applyNumberFormat="1" applyFont="1" applyFill="1" applyBorder="1" applyAlignment="1">
      <alignment horizontal="left"/>
    </xf>
    <xf numFmtId="4" fontId="20" fillId="2" borderId="41" xfId="0" applyNumberFormat="1" applyFont="1" applyFill="1" applyBorder="1" applyAlignment="1">
      <alignment horizontal="right"/>
    </xf>
    <xf numFmtId="4" fontId="20" fillId="2" borderId="41" xfId="0" applyNumberFormat="1" applyFont="1" applyFill="1" applyBorder="1" applyAlignment="1">
      <alignment horizontal="left"/>
    </xf>
    <xf numFmtId="4" fontId="0" fillId="2" borderId="41" xfId="0" applyNumberFormat="1" applyFont="1" applyFill="1" applyBorder="1" applyAlignment="1"/>
    <xf numFmtId="4" fontId="20" fillId="2" borderId="41" xfId="0" applyNumberFormat="1" applyFont="1" applyFill="1" applyBorder="1" applyAlignment="1"/>
    <xf numFmtId="0" fontId="0" fillId="0" borderId="0" xfId="0" applyNumberFormat="1" applyFont="1" applyAlignment="1"/>
    <xf numFmtId="0" fontId="0" fillId="0" borderId="64" xfId="0" applyFont="1" applyBorder="1" applyAlignment="1"/>
    <xf numFmtId="0" fontId="0" fillId="0" borderId="62" xfId="0" applyFont="1" applyBorder="1" applyAlignment="1"/>
    <xf numFmtId="0" fontId="0" fillId="0" borderId="63" xfId="0" applyFont="1" applyBorder="1" applyAlignment="1"/>
    <xf numFmtId="49" fontId="0" fillId="2" borderId="52" xfId="0" applyNumberFormat="1" applyFont="1" applyFill="1" applyBorder="1" applyAlignment="1">
      <alignment horizontal="center"/>
    </xf>
    <xf numFmtId="49" fontId="0" fillId="2" borderId="61" xfId="0" applyNumberFormat="1" applyFont="1" applyFill="1" applyBorder="1" applyAlignment="1"/>
    <xf numFmtId="0" fontId="0" fillId="2" borderId="62" xfId="0" applyNumberFormat="1" applyFont="1" applyFill="1" applyBorder="1" applyAlignment="1"/>
    <xf numFmtId="0" fontId="0" fillId="2" borderId="63" xfId="0" applyNumberFormat="1" applyFont="1" applyFill="1" applyBorder="1" applyAlignment="1"/>
    <xf numFmtId="167" fontId="0" fillId="2" borderId="52" xfId="0" applyNumberFormat="1" applyFont="1" applyFill="1" applyBorder="1" applyAlignment="1">
      <alignment horizontal="center"/>
    </xf>
    <xf numFmtId="165" fontId="8" fillId="2" borderId="52" xfId="0" applyNumberFormat="1" applyFont="1" applyFill="1" applyBorder="1" applyAlignment="1">
      <alignment horizontal="right"/>
    </xf>
    <xf numFmtId="0" fontId="0" fillId="0" borderId="65" xfId="0" applyFont="1" applyBorder="1" applyAlignment="1"/>
    <xf numFmtId="0" fontId="0" fillId="0" borderId="66" xfId="0" applyFont="1" applyBorder="1" applyAlignment="1"/>
    <xf numFmtId="0" fontId="0" fillId="0" borderId="67" xfId="0" applyFont="1" applyBorder="1" applyAlignment="1"/>
    <xf numFmtId="49" fontId="0" fillId="2" borderId="68" xfId="0" applyNumberFormat="1" applyFont="1" applyFill="1" applyBorder="1" applyAlignment="1"/>
    <xf numFmtId="49" fontId="0" fillId="2" borderId="8" xfId="0" applyNumberFormat="1" applyFont="1" applyFill="1" applyBorder="1" applyAlignment="1"/>
    <xf numFmtId="0" fontId="0" fillId="0" borderId="69" xfId="0" applyFont="1" applyBorder="1" applyAlignment="1"/>
    <xf numFmtId="0" fontId="0" fillId="0" borderId="70" xfId="0" applyFont="1" applyBorder="1" applyAlignment="1"/>
    <xf numFmtId="0" fontId="0" fillId="0" borderId="71" xfId="0" applyFont="1" applyBorder="1" applyAlignment="1"/>
    <xf numFmtId="49" fontId="0" fillId="2" borderId="65" xfId="0" applyNumberFormat="1" applyFont="1" applyFill="1" applyBorder="1" applyAlignment="1"/>
    <xf numFmtId="165" fontId="0" fillId="2" borderId="9" xfId="0" applyNumberFormat="1" applyFont="1" applyFill="1" applyBorder="1" applyAlignment="1"/>
    <xf numFmtId="0" fontId="0" fillId="2" borderId="68" xfId="0" applyNumberFormat="1" applyFont="1" applyFill="1" applyBorder="1" applyAlignment="1"/>
    <xf numFmtId="0" fontId="0" fillId="2" borderId="9" xfId="0" applyNumberFormat="1" applyFont="1" applyFill="1" applyBorder="1" applyAlignment="1"/>
    <xf numFmtId="49" fontId="0" fillId="2" borderId="14" xfId="0" applyNumberFormat="1" applyFont="1" applyFill="1" applyBorder="1" applyAlignment="1"/>
    <xf numFmtId="0" fontId="0" fillId="0" borderId="11" xfId="0" applyFont="1" applyBorder="1" applyAlignment="1"/>
    <xf numFmtId="0" fontId="0" fillId="0" borderId="68" xfId="0" applyFont="1" applyBorder="1" applyAlignment="1"/>
    <xf numFmtId="0" fontId="0" fillId="2" borderId="72" xfId="0" applyNumberFormat="1" applyFont="1" applyFill="1" applyBorder="1" applyAlignment="1"/>
    <xf numFmtId="0" fontId="0" fillId="2" borderId="19" xfId="0" applyNumberFormat="1" applyFont="1" applyFill="1" applyBorder="1" applyAlignment="1"/>
    <xf numFmtId="0" fontId="0" fillId="2" borderId="20" xfId="0" applyNumberFormat="1" applyFont="1" applyFill="1" applyBorder="1" applyAlignment="1"/>
    <xf numFmtId="0" fontId="0" fillId="0" borderId="0" xfId="0" applyNumberFormat="1" applyFont="1" applyAlignment="1"/>
    <xf numFmtId="49" fontId="12" fillId="3" borderId="73" xfId="0" applyNumberFormat="1" applyFont="1" applyFill="1" applyBorder="1" applyAlignment="1"/>
    <xf numFmtId="17" fontId="17" fillId="2" borderId="74" xfId="0" applyNumberFormat="1" applyFont="1" applyFill="1" applyBorder="1" applyAlignment="1"/>
    <xf numFmtId="17" fontId="17" fillId="2" borderId="75" xfId="0" applyNumberFormat="1" applyFont="1" applyFill="1" applyBorder="1" applyAlignment="1"/>
    <xf numFmtId="49" fontId="17" fillId="2" borderId="51" xfId="0" applyNumberFormat="1" applyFont="1" applyFill="1" applyBorder="1" applyAlignment="1"/>
    <xf numFmtId="0" fontId="17" fillId="2" borderId="52" xfId="0" applyNumberFormat="1" applyFont="1" applyFill="1" applyBorder="1" applyAlignment="1"/>
    <xf numFmtId="0" fontId="17" fillId="2" borderId="21" xfId="0" applyNumberFormat="1" applyFont="1" applyFill="1" applyBorder="1" applyAlignment="1"/>
    <xf numFmtId="49" fontId="17" fillId="3" borderId="51" xfId="0" applyNumberFormat="1" applyFont="1" applyFill="1" applyBorder="1" applyAlignment="1"/>
    <xf numFmtId="0" fontId="17" fillId="3" borderId="52" xfId="0" applyNumberFormat="1" applyFont="1" applyFill="1" applyBorder="1" applyAlignment="1"/>
    <xf numFmtId="0" fontId="17" fillId="3" borderId="21" xfId="0" applyNumberFormat="1" applyFont="1" applyFill="1" applyBorder="1" applyAlignment="1"/>
    <xf numFmtId="49" fontId="17" fillId="8" borderId="51" xfId="0" applyNumberFormat="1" applyFont="1" applyFill="1" applyBorder="1" applyAlignment="1"/>
    <xf numFmtId="0" fontId="17" fillId="8" borderId="52" xfId="0" applyNumberFormat="1" applyFont="1" applyFill="1" applyBorder="1" applyAlignment="1"/>
    <xf numFmtId="0" fontId="17" fillId="8" borderId="21" xfId="0" applyNumberFormat="1" applyFont="1" applyFill="1" applyBorder="1" applyAlignment="1"/>
    <xf numFmtId="0" fontId="0" fillId="2" borderId="76" xfId="0" applyNumberFormat="1" applyFont="1" applyFill="1" applyBorder="1" applyAlignment="1"/>
    <xf numFmtId="0" fontId="0" fillId="2" borderId="66" xfId="0" applyNumberFormat="1" applyFont="1" applyFill="1" applyBorder="1" applyAlignment="1"/>
    <xf numFmtId="0" fontId="0" fillId="2" borderId="77" xfId="0" applyNumberFormat="1" applyFont="1" applyFill="1" applyBorder="1" applyAlignment="1"/>
    <xf numFmtId="0" fontId="0" fillId="2" borderId="78" xfId="0" applyNumberFormat="1" applyFont="1" applyFill="1" applyBorder="1" applyAlignment="1"/>
    <xf numFmtId="0" fontId="0" fillId="2" borderId="52" xfId="0" applyNumberFormat="1" applyFont="1" applyFill="1" applyBorder="1" applyAlignment="1"/>
    <xf numFmtId="0" fontId="0" fillId="2" borderId="79" xfId="0" applyNumberFormat="1" applyFont="1" applyFill="1" applyBorder="1" applyAlignment="1"/>
    <xf numFmtId="168" fontId="0" fillId="2" borderId="80" xfId="0" applyNumberFormat="1" applyFont="1" applyFill="1" applyBorder="1" applyAlignment="1"/>
    <xf numFmtId="49" fontId="12" fillId="8" borderId="14" xfId="0" applyNumberFormat="1" applyFont="1" applyFill="1" applyBorder="1" applyAlignment="1"/>
    <xf numFmtId="0" fontId="12" fillId="8" borderId="8" xfId="0" applyNumberFormat="1" applyFont="1" applyFill="1" applyBorder="1" applyAlignment="1"/>
    <xf numFmtId="0" fontId="0" fillId="8" borderId="8" xfId="0" applyNumberFormat="1" applyFont="1" applyFill="1" applyBorder="1" applyAlignment="1"/>
    <xf numFmtId="0" fontId="0" fillId="8" borderId="15" xfId="0" applyNumberFormat="1" applyFont="1" applyFill="1" applyBorder="1" applyAlignment="1"/>
    <xf numFmtId="49" fontId="0" fillId="3" borderId="51" xfId="0" applyNumberFormat="1" applyFont="1" applyFill="1" applyBorder="1" applyAlignment="1"/>
    <xf numFmtId="0" fontId="0" fillId="3" borderId="52" xfId="0" applyNumberFormat="1" applyFont="1" applyFill="1" applyBorder="1" applyAlignment="1"/>
    <xf numFmtId="168" fontId="0" fillId="2" borderId="13" xfId="0" applyNumberFormat="1" applyFont="1" applyFill="1" applyBorder="1" applyAlignment="1"/>
    <xf numFmtId="0" fontId="0" fillId="2" borderId="15" xfId="0" applyNumberFormat="1" applyFont="1" applyFill="1" applyBorder="1" applyAlignment="1"/>
    <xf numFmtId="0" fontId="0" fillId="2" borderId="54" xfId="0" applyNumberFormat="1" applyFont="1" applyFill="1" applyBorder="1" applyAlignment="1"/>
    <xf numFmtId="0" fontId="0" fillId="2" borderId="81" xfId="0" applyNumberFormat="1" applyFont="1" applyFill="1" applyBorder="1" applyAlignment="1"/>
    <xf numFmtId="168" fontId="8" fillId="2" borderId="82" xfId="0" applyNumberFormat="1" applyFont="1" applyFill="1" applyBorder="1" applyAlignment="1"/>
    <xf numFmtId="0" fontId="0" fillId="2" borderId="16" xfId="0" applyNumberFormat="1" applyFont="1" applyFill="1" applyBorder="1" applyAlignment="1"/>
    <xf numFmtId="0" fontId="0" fillId="2" borderId="18" xfId="0" applyNumberFormat="1" applyFont="1" applyFill="1" applyBorder="1" applyAlignment="1"/>
    <xf numFmtId="0" fontId="20" fillId="2" borderId="8" xfId="0" applyNumberFormat="1" applyFont="1" applyFill="1" applyBorder="1" applyAlignment="1"/>
    <xf numFmtId="0" fontId="20" fillId="2" borderId="9" xfId="0" applyNumberFormat="1" applyFont="1" applyFill="1" applyBorder="1" applyAlignment="1"/>
    <xf numFmtId="49" fontId="0" fillId="8" borderId="8" xfId="0" applyNumberFormat="1" applyFont="1" applyFill="1" applyBorder="1" applyAlignment="1"/>
    <xf numFmtId="168" fontId="20" fillId="2" borderId="8" xfId="0" applyNumberFormat="1" applyFont="1" applyFill="1" applyBorder="1" applyAlignment="1"/>
    <xf numFmtId="168" fontId="20" fillId="2" borderId="9" xfId="0" applyNumberFormat="1" applyFont="1" applyFill="1" applyBorder="1" applyAlignment="1"/>
    <xf numFmtId="49" fontId="10" fillId="2" borderId="73" xfId="0" applyNumberFormat="1" applyFont="1" applyFill="1" applyBorder="1" applyAlignment="1"/>
    <xf numFmtId="17" fontId="19" fillId="2" borderId="74" xfId="0" applyNumberFormat="1" applyFont="1" applyFill="1" applyBorder="1" applyAlignment="1"/>
    <xf numFmtId="17" fontId="19" fillId="2" borderId="75" xfId="0" applyNumberFormat="1" applyFont="1" applyFill="1" applyBorder="1" applyAlignment="1"/>
    <xf numFmtId="0" fontId="11" fillId="2" borderId="14" xfId="0" applyNumberFormat="1" applyFont="1" applyFill="1" applyBorder="1" applyAlignment="1"/>
    <xf numFmtId="49" fontId="19" fillId="2" borderId="51" xfId="0" applyNumberFormat="1" applyFont="1" applyFill="1" applyBorder="1" applyAlignment="1"/>
    <xf numFmtId="0" fontId="19" fillId="2" borderId="52" xfId="0" applyNumberFormat="1" applyFont="1" applyFill="1" applyBorder="1" applyAlignment="1"/>
    <xf numFmtId="0" fontId="19" fillId="2" borderId="21" xfId="0" applyNumberFormat="1" applyFont="1" applyFill="1" applyBorder="1" applyAlignment="1"/>
    <xf numFmtId="49" fontId="19" fillId="8" borderId="51" xfId="0" applyNumberFormat="1" applyFont="1" applyFill="1" applyBorder="1" applyAlignment="1"/>
    <xf numFmtId="0" fontId="19" fillId="8" borderId="52" xfId="0" applyNumberFormat="1" applyFont="1" applyFill="1" applyBorder="1" applyAlignment="1"/>
    <xf numFmtId="0" fontId="19" fillId="8" borderId="21" xfId="0" applyNumberFormat="1" applyFont="1" applyFill="1" applyBorder="1" applyAlignment="1"/>
    <xf numFmtId="0" fontId="11" fillId="2" borderId="76" xfId="0" applyNumberFormat="1" applyFont="1" applyFill="1" applyBorder="1" applyAlignment="1"/>
    <xf numFmtId="0" fontId="11" fillId="2" borderId="62" xfId="0" applyNumberFormat="1" applyFont="1" applyFill="1" applyBorder="1" applyAlignment="1"/>
    <xf numFmtId="0" fontId="11" fillId="2" borderId="66" xfId="0" applyNumberFormat="1" applyFont="1" applyFill="1" applyBorder="1" applyAlignment="1"/>
    <xf numFmtId="0" fontId="11" fillId="2" borderId="77" xfId="0" applyNumberFormat="1" applyFont="1" applyFill="1" applyBorder="1" applyAlignment="1"/>
    <xf numFmtId="49" fontId="11" fillId="8" borderId="66" xfId="0" applyNumberFormat="1" applyFont="1" applyFill="1" applyBorder="1" applyAlignment="1"/>
    <xf numFmtId="0" fontId="11" fillId="8" borderId="66" xfId="0" applyNumberFormat="1" applyFont="1" applyFill="1" applyBorder="1" applyAlignment="1"/>
    <xf numFmtId="0" fontId="11" fillId="8" borderId="78" xfId="0" applyNumberFormat="1" applyFont="1" applyFill="1" applyBorder="1" applyAlignment="1"/>
    <xf numFmtId="49" fontId="11" fillId="2" borderId="51" xfId="0" applyNumberFormat="1" applyFont="1" applyFill="1" applyBorder="1" applyAlignment="1"/>
    <xf numFmtId="0" fontId="11" fillId="2" borderId="52" xfId="0" applyNumberFormat="1" applyFont="1" applyFill="1" applyBorder="1" applyAlignment="1"/>
    <xf numFmtId="0" fontId="11" fillId="2" borderId="79" xfId="0" applyNumberFormat="1" applyFont="1" applyFill="1" applyBorder="1" applyAlignment="1"/>
    <xf numFmtId="168" fontId="11" fillId="2" borderId="80" xfId="0" applyNumberFormat="1" applyFont="1" applyFill="1" applyBorder="1" applyAlignment="1"/>
    <xf numFmtId="49" fontId="11" fillId="8" borderId="8" xfId="0" applyNumberFormat="1" applyFont="1" applyFill="1" applyBorder="1" applyAlignment="1"/>
    <xf numFmtId="0" fontId="11" fillId="8" borderId="8" xfId="0" applyNumberFormat="1" applyFont="1" applyFill="1" applyBorder="1" applyAlignment="1"/>
    <xf numFmtId="0" fontId="11" fillId="8" borderId="15" xfId="0" applyNumberFormat="1" applyFont="1" applyFill="1" applyBorder="1" applyAlignment="1"/>
    <xf numFmtId="168" fontId="11" fillId="2" borderId="13" xfId="0" applyNumberFormat="1" applyFont="1" applyFill="1" applyBorder="1" applyAlignment="1"/>
    <xf numFmtId="0" fontId="11" fillId="2" borderId="8" xfId="0" applyNumberFormat="1" applyFont="1" applyFill="1" applyBorder="1" applyAlignment="1"/>
    <xf numFmtId="0" fontId="11" fillId="2" borderId="15" xfId="0" applyNumberFormat="1" applyFont="1" applyFill="1" applyBorder="1" applyAlignment="1"/>
    <xf numFmtId="49" fontId="11" fillId="2" borderId="53" xfId="0" applyNumberFormat="1" applyFont="1" applyFill="1" applyBorder="1" applyAlignment="1"/>
    <xf numFmtId="0" fontId="11" fillId="2" borderId="54" xfId="0" applyNumberFormat="1" applyFont="1" applyFill="1" applyBorder="1" applyAlignment="1"/>
    <xf numFmtId="0" fontId="11" fillId="2" borderId="81" xfId="0" applyNumberFormat="1" applyFont="1" applyFill="1" applyBorder="1" applyAlignment="1"/>
    <xf numFmtId="168" fontId="9" fillId="2" borderId="82" xfId="0" applyNumberFormat="1" applyFont="1" applyFill="1" applyBorder="1" applyAlignment="1"/>
    <xf numFmtId="0" fontId="11" fillId="2" borderId="16" xfId="0" applyNumberFormat="1" applyFont="1" applyFill="1" applyBorder="1" applyAlignment="1"/>
    <xf numFmtId="0" fontId="11" fillId="2" borderId="17" xfId="0" applyNumberFormat="1" applyFont="1" applyFill="1" applyBorder="1" applyAlignment="1"/>
    <xf numFmtId="0" fontId="11" fillId="2" borderId="18" xfId="0" applyNumberFormat="1" applyFont="1" applyFill="1" applyBorder="1" applyAlignment="1"/>
    <xf numFmtId="0" fontId="11" fillId="9" borderId="1" xfId="0" applyNumberFormat="1" applyFont="1" applyFill="1" applyBorder="1" applyAlignment="1"/>
    <xf numFmtId="0" fontId="11" fillId="9" borderId="2" xfId="0" applyNumberFormat="1" applyFont="1" applyFill="1" applyBorder="1" applyAlignment="1"/>
    <xf numFmtId="0" fontId="11" fillId="9" borderId="3" xfId="0" applyNumberFormat="1" applyFont="1" applyFill="1" applyBorder="1" applyAlignment="1"/>
    <xf numFmtId="0" fontId="11" fillId="2" borderId="83" xfId="0" applyNumberFormat="1" applyFont="1" applyFill="1" applyBorder="1" applyAlignment="1"/>
    <xf numFmtId="0" fontId="11" fillId="2" borderId="11" xfId="0" applyNumberFormat="1" applyFont="1" applyFill="1" applyBorder="1" applyAlignment="1"/>
    <xf numFmtId="0" fontId="11" fillId="2" borderId="84" xfId="0" applyNumberFormat="1" applyFont="1" applyFill="1" applyBorder="1" applyAlignment="1"/>
    <xf numFmtId="0" fontId="11" fillId="2" borderId="68" xfId="0" applyNumberFormat="1" applyFont="1" applyFill="1" applyBorder="1" applyAlignment="1"/>
    <xf numFmtId="0" fontId="11" fillId="2" borderId="69" xfId="0" applyNumberFormat="1" applyFont="1" applyFill="1" applyBorder="1" applyAlignment="1"/>
    <xf numFmtId="17" fontId="11" fillId="2" borderId="70" xfId="0" applyNumberFormat="1" applyFont="1" applyFill="1" applyBorder="1" applyAlignment="1"/>
    <xf numFmtId="49" fontId="11" fillId="2" borderId="52" xfId="0" applyNumberFormat="1" applyFont="1" applyFill="1" applyBorder="1" applyAlignment="1"/>
    <xf numFmtId="0" fontId="11" fillId="2" borderId="85" xfId="0" applyNumberFormat="1" applyFont="1" applyFill="1" applyBorder="1" applyAlignment="1"/>
    <xf numFmtId="0" fontId="11" fillId="2" borderId="64" xfId="0" applyNumberFormat="1" applyFont="1" applyFill="1" applyBorder="1" applyAlignment="1"/>
    <xf numFmtId="0" fontId="11" fillId="2" borderId="65" xfId="0" applyNumberFormat="1" applyFont="1" applyFill="1" applyBorder="1" applyAlignment="1"/>
    <xf numFmtId="0" fontId="11" fillId="2" borderId="86" xfId="0" applyNumberFormat="1" applyFont="1" applyFill="1" applyBorder="1" applyAlignment="1"/>
    <xf numFmtId="0" fontId="11" fillId="2" borderId="19" xfId="0" applyNumberFormat="1" applyFont="1" applyFill="1" applyBorder="1" applyAlignment="1"/>
    <xf numFmtId="0" fontId="0" fillId="0" borderId="0" xfId="0" applyNumberFormat="1" applyFont="1" applyAlignment="1"/>
    <xf numFmtId="49" fontId="12" fillId="8" borderId="87" xfId="0" applyNumberFormat="1" applyFont="1" applyFill="1" applyBorder="1" applyAlignment="1"/>
    <xf numFmtId="165" fontId="0" fillId="8" borderId="88" xfId="0" applyNumberFormat="1" applyFont="1" applyFill="1" applyBorder="1" applyAlignment="1"/>
    <xf numFmtId="0" fontId="0" fillId="8" borderId="88" xfId="0" applyNumberFormat="1" applyFont="1" applyFill="1" applyBorder="1" applyAlignment="1"/>
    <xf numFmtId="0" fontId="0" fillId="8" borderId="89" xfId="0" applyNumberFormat="1" applyFont="1" applyFill="1" applyBorder="1" applyAlignment="1"/>
    <xf numFmtId="0" fontId="0" fillId="0" borderId="90" xfId="0" applyFont="1" applyBorder="1" applyAlignment="1"/>
    <xf numFmtId="49" fontId="12" fillId="8" borderId="91" xfId="0" applyNumberFormat="1" applyFont="1" applyFill="1" applyBorder="1" applyAlignment="1"/>
    <xf numFmtId="165" fontId="0" fillId="8" borderId="8" xfId="0" applyNumberFormat="1" applyFont="1" applyFill="1" applyBorder="1" applyAlignment="1"/>
    <xf numFmtId="0" fontId="0" fillId="8" borderId="92" xfId="0" applyNumberFormat="1" applyFont="1" applyFill="1" applyBorder="1" applyAlignment="1"/>
    <xf numFmtId="0" fontId="0" fillId="0" borderId="91" xfId="0" applyFont="1" applyBorder="1" applyAlignment="1"/>
    <xf numFmtId="49" fontId="12" fillId="8" borderId="93" xfId="0" applyNumberFormat="1" applyFont="1" applyFill="1" applyBorder="1" applyAlignment="1"/>
    <xf numFmtId="165" fontId="0" fillId="8" borderId="94" xfId="0" applyNumberFormat="1" applyFont="1" applyFill="1" applyBorder="1" applyAlignment="1"/>
    <xf numFmtId="0" fontId="0" fillId="8" borderId="94" xfId="0" applyNumberFormat="1" applyFont="1" applyFill="1" applyBorder="1" applyAlignment="1"/>
    <xf numFmtId="0" fontId="0" fillId="8" borderId="95" xfId="0" applyNumberFormat="1" applyFont="1" applyFill="1" applyBorder="1" applyAlignment="1"/>
    <xf numFmtId="0" fontId="0" fillId="0" borderId="96" xfId="0" applyFont="1" applyBorder="1" applyAlignment="1"/>
    <xf numFmtId="0" fontId="0" fillId="0" borderId="88" xfId="0" applyFont="1" applyBorder="1" applyAlignment="1"/>
    <xf numFmtId="165" fontId="0" fillId="2" borderId="8" xfId="0" applyNumberFormat="1" applyFont="1" applyFill="1" applyBorder="1" applyAlignment="1"/>
    <xf numFmtId="169" fontId="0" fillId="2" borderId="8" xfId="0" applyNumberFormat="1" applyFont="1" applyFill="1" applyBorder="1" applyAlignment="1"/>
    <xf numFmtId="0" fontId="0" fillId="0" borderId="84" xfId="0" applyFont="1" applyBorder="1" applyAlignment="1"/>
    <xf numFmtId="0" fontId="0" fillId="0" borderId="17" xfId="0" applyFont="1" applyBorder="1" applyAlignment="1"/>
    <xf numFmtId="49" fontId="0" fillId="2" borderId="1" xfId="0" applyNumberFormat="1" applyFont="1" applyFill="1" applyBorder="1" applyAlignment="1">
      <alignment horizontal="right"/>
    </xf>
    <xf numFmtId="49" fontId="0" fillId="2" borderId="3" xfId="0" applyNumberFormat="1" applyFont="1" applyFill="1" applyBorder="1" applyAlignment="1">
      <alignment horizontal="center"/>
    </xf>
    <xf numFmtId="0" fontId="0" fillId="0" borderId="97" xfId="0" applyFont="1" applyBorder="1" applyAlignment="1"/>
    <xf numFmtId="0" fontId="0" fillId="2" borderId="56" xfId="0" applyNumberFormat="1" applyFont="1" applyFill="1" applyBorder="1" applyAlignment="1"/>
    <xf numFmtId="0" fontId="0" fillId="2" borderId="98" xfId="0" applyNumberFormat="1" applyFont="1" applyFill="1" applyBorder="1" applyAlignment="1"/>
    <xf numFmtId="49" fontId="0" fillId="2" borderId="52" xfId="0" applyNumberFormat="1" applyFont="1" applyFill="1" applyBorder="1" applyAlignment="1"/>
    <xf numFmtId="0" fontId="0" fillId="2" borderId="85" xfId="0" applyNumberFormat="1" applyFont="1" applyFill="1" applyBorder="1" applyAlignment="1"/>
    <xf numFmtId="171" fontId="0" fillId="2" borderId="52" xfId="0" applyNumberFormat="1" applyFont="1" applyFill="1" applyBorder="1" applyAlignment="1"/>
    <xf numFmtId="167" fontId="0" fillId="2" borderId="8" xfId="0" applyNumberFormat="1" applyFont="1" applyFill="1" applyBorder="1" applyAlignment="1"/>
    <xf numFmtId="0" fontId="0" fillId="0" borderId="99" xfId="0" applyFont="1" applyBorder="1" applyAlignment="1"/>
    <xf numFmtId="0" fontId="0" fillId="0" borderId="85" xfId="0" applyFont="1" applyBorder="1" applyAlignment="1"/>
    <xf numFmtId="169" fontId="0" fillId="2" borderId="52" xfId="0" applyNumberFormat="1" applyFont="1" applyFill="1" applyBorder="1" applyAlignment="1">
      <alignment horizontal="center"/>
    </xf>
    <xf numFmtId="0" fontId="0" fillId="2" borderId="99" xfId="0" applyNumberFormat="1" applyFont="1" applyFill="1" applyBorder="1" applyAlignment="1"/>
    <xf numFmtId="165" fontId="0" fillId="2" borderId="52" xfId="0" applyNumberFormat="1" applyFont="1" applyFill="1" applyBorder="1" applyAlignment="1">
      <alignment horizontal="center"/>
    </xf>
    <xf numFmtId="0" fontId="8" fillId="2" borderId="85" xfId="0" applyNumberFormat="1" applyFont="1" applyFill="1" applyBorder="1" applyAlignment="1"/>
    <xf numFmtId="49" fontId="29" fillId="2" borderId="99" xfId="0" applyNumberFormat="1" applyFont="1" applyFill="1" applyBorder="1" applyAlignment="1"/>
    <xf numFmtId="165" fontId="29" fillId="2" borderId="52" xfId="0" applyNumberFormat="1" applyFont="1" applyFill="1" applyBorder="1" applyAlignment="1">
      <alignment horizontal="center"/>
    </xf>
    <xf numFmtId="0" fontId="29" fillId="2" borderId="99" xfId="0" applyNumberFormat="1" applyFont="1" applyFill="1" applyBorder="1" applyAlignment="1"/>
    <xf numFmtId="49" fontId="0" fillId="2" borderId="99" xfId="0" applyNumberFormat="1" applyFont="1" applyFill="1" applyBorder="1" applyAlignment="1"/>
    <xf numFmtId="49" fontId="0" fillId="2" borderId="85" xfId="0" applyNumberFormat="1" applyFont="1" applyFill="1" applyBorder="1" applyAlignment="1"/>
    <xf numFmtId="49" fontId="8" fillId="2" borderId="85" xfId="0" applyNumberFormat="1" applyFont="1" applyFill="1" applyBorder="1" applyAlignment="1"/>
    <xf numFmtId="165" fontId="29" fillId="2" borderId="52" xfId="0" applyNumberFormat="1" applyFont="1" applyFill="1" applyBorder="1" applyAlignment="1"/>
    <xf numFmtId="2" fontId="0" fillId="2" borderId="8" xfId="0" applyNumberFormat="1" applyFont="1" applyFill="1" applyBorder="1" applyAlignment="1"/>
    <xf numFmtId="49" fontId="0" fillId="2" borderId="100" xfId="0" applyNumberFormat="1" applyFont="1" applyFill="1" applyBorder="1" applyAlignment="1"/>
    <xf numFmtId="165" fontId="0" fillId="2" borderId="54" xfId="0" applyNumberFormat="1" applyFont="1" applyFill="1" applyBorder="1" applyAlignment="1">
      <alignment horizontal="center"/>
    </xf>
    <xf numFmtId="0" fontId="0" fillId="0" borderId="101" xfId="0" applyFont="1" applyBorder="1" applyAlignment="1"/>
    <xf numFmtId="49" fontId="12" fillId="8" borderId="10" xfId="0" applyNumberFormat="1" applyFont="1" applyFill="1" applyBorder="1" applyAlignment="1"/>
    <xf numFmtId="165" fontId="0" fillId="8" borderId="11" xfId="0" applyNumberFormat="1" applyFont="1" applyFill="1" applyBorder="1" applyAlignment="1"/>
    <xf numFmtId="0" fontId="0" fillId="8" borderId="11" xfId="0" applyNumberFormat="1" applyFont="1" applyFill="1" applyBorder="1" applyAlignment="1"/>
    <xf numFmtId="0" fontId="0" fillId="8" borderId="12" xfId="0" applyNumberFormat="1" applyFont="1" applyFill="1" applyBorder="1" applyAlignment="1"/>
    <xf numFmtId="49" fontId="12" fillId="8" borderId="16" xfId="0" applyNumberFormat="1" applyFont="1" applyFill="1" applyBorder="1" applyAlignment="1"/>
    <xf numFmtId="165" fontId="0" fillId="8" borderId="17" xfId="0" applyNumberFormat="1" applyFont="1" applyFill="1" applyBorder="1" applyAlignment="1"/>
    <xf numFmtId="0" fontId="0" fillId="8" borderId="17" xfId="0" applyNumberFormat="1" applyFont="1" applyFill="1" applyBorder="1" applyAlignment="1"/>
    <xf numFmtId="0" fontId="0" fillId="8" borderId="18" xfId="0" applyNumberFormat="1" applyFont="1" applyFill="1" applyBorder="1" applyAlignment="1"/>
    <xf numFmtId="0" fontId="0" fillId="0" borderId="102" xfId="0" applyFont="1" applyBorder="1" applyAlignment="1"/>
    <xf numFmtId="0" fontId="0" fillId="0" borderId="74" xfId="0" applyFont="1" applyBorder="1" applyAlignment="1"/>
    <xf numFmtId="49" fontId="0" fillId="2" borderId="103" xfId="0" applyNumberFormat="1" applyFont="1" applyFill="1" applyBorder="1" applyAlignment="1"/>
    <xf numFmtId="0" fontId="0" fillId="2" borderId="69" xfId="0" applyNumberFormat="1" applyFont="1" applyFill="1" applyBorder="1" applyAlignment="1"/>
    <xf numFmtId="49" fontId="29" fillId="2" borderId="52" xfId="0" applyNumberFormat="1" applyFont="1" applyFill="1" applyBorder="1" applyAlignment="1"/>
    <xf numFmtId="0" fontId="0" fillId="0" borderId="86" xfId="0" applyFont="1" applyBorder="1" applyAlignment="1"/>
    <xf numFmtId="0" fontId="0" fillId="0" borderId="0" xfId="0" applyNumberFormat="1" applyAlignment="1"/>
    <xf numFmtId="165" fontId="31" fillId="2" borderId="33" xfId="0" applyNumberFormat="1" applyFont="1" applyFill="1" applyBorder="1" applyAlignment="1"/>
    <xf numFmtId="49" fontId="0" fillId="2" borderId="105" xfId="0" applyNumberFormat="1" applyFont="1" applyFill="1" applyBorder="1" applyAlignment="1">
      <alignment horizontal="center"/>
    </xf>
    <xf numFmtId="165" fontId="0" fillId="2" borderId="104" xfId="0" applyNumberFormat="1" applyFont="1" applyFill="1" applyBorder="1" applyAlignment="1"/>
    <xf numFmtId="49" fontId="32" fillId="6" borderId="45" xfId="0" applyNumberFormat="1" applyFont="1" applyFill="1" applyBorder="1" applyAlignment="1">
      <alignment horizontal="center"/>
    </xf>
    <xf numFmtId="0" fontId="0" fillId="11" borderId="0" xfId="0" applyFont="1" applyFill="1" applyAlignment="1"/>
    <xf numFmtId="0" fontId="34" fillId="11" borderId="0" xfId="0" applyFont="1" applyFill="1" applyAlignment="1">
      <alignment horizontal="center"/>
    </xf>
    <xf numFmtId="0" fontId="32" fillId="11" borderId="0" xfId="0" applyFont="1" applyFill="1" applyAlignment="1"/>
    <xf numFmtId="165" fontId="35" fillId="2" borderId="23" xfId="0" applyNumberFormat="1" applyFont="1" applyFill="1" applyBorder="1" applyAlignment="1">
      <alignment horizontal="right"/>
    </xf>
    <xf numFmtId="49" fontId="35" fillId="2" borderId="21" xfId="0" applyNumberFormat="1" applyFont="1" applyFill="1" applyBorder="1" applyAlignment="1">
      <alignment horizontal="center"/>
    </xf>
    <xf numFmtId="165" fontId="35" fillId="2" borderId="33" xfId="0" applyNumberFormat="1" applyFont="1" applyFill="1" applyBorder="1" applyAlignment="1"/>
    <xf numFmtId="165" fontId="35" fillId="2" borderId="24" xfId="0" applyNumberFormat="1" applyFont="1" applyFill="1" applyBorder="1" applyAlignment="1">
      <alignment horizontal="right"/>
    </xf>
    <xf numFmtId="165" fontId="35" fillId="2" borderId="52" xfId="0" applyNumberFormat="1" applyFont="1" applyFill="1" applyBorder="1" applyAlignment="1"/>
    <xf numFmtId="1" fontId="35" fillId="5" borderId="29" xfId="0" applyNumberFormat="1" applyFont="1" applyFill="1" applyBorder="1" applyAlignment="1">
      <alignment horizontal="center"/>
    </xf>
    <xf numFmtId="165" fontId="35" fillId="2" borderId="48" xfId="0" applyNumberFormat="1" applyFont="1" applyFill="1" applyBorder="1" applyAlignment="1">
      <alignment horizontal="right"/>
    </xf>
    <xf numFmtId="49" fontId="35" fillId="2" borderId="50" xfId="0" applyNumberFormat="1" applyFont="1" applyFill="1" applyBorder="1" applyAlignment="1">
      <alignment horizontal="center"/>
    </xf>
    <xf numFmtId="165" fontId="35" fillId="2" borderId="30" xfId="0" applyNumberFormat="1" applyFont="1" applyFill="1" applyBorder="1" applyAlignment="1"/>
    <xf numFmtId="165" fontId="35" fillId="2" borderId="51" xfId="0" applyNumberFormat="1" applyFont="1" applyFill="1" applyBorder="1" applyAlignment="1">
      <alignment horizontal="right"/>
    </xf>
    <xf numFmtId="49" fontId="35" fillId="2" borderId="108" xfId="0" applyNumberFormat="1" applyFont="1" applyFill="1" applyBorder="1" applyAlignment="1">
      <alignment horizontal="center"/>
    </xf>
    <xf numFmtId="165" fontId="35" fillId="2" borderId="106" xfId="0" applyNumberFormat="1" applyFont="1" applyFill="1" applyBorder="1" applyAlignment="1"/>
    <xf numFmtId="165" fontId="0" fillId="2" borderId="111" xfId="0" applyNumberFormat="1" applyFont="1" applyFill="1" applyBorder="1" applyAlignment="1">
      <alignment horizontal="right"/>
    </xf>
    <xf numFmtId="165" fontId="35" fillId="2" borderId="110" xfId="0" applyNumberFormat="1" applyFont="1" applyFill="1" applyBorder="1" applyAlignment="1">
      <alignment horizontal="right"/>
    </xf>
    <xf numFmtId="0" fontId="0" fillId="10" borderId="29" xfId="0" applyNumberFormat="1" applyFont="1" applyFill="1" applyBorder="1" applyAlignment="1"/>
    <xf numFmtId="4" fontId="13" fillId="11" borderId="42" xfId="0" applyNumberFormat="1" applyFont="1" applyFill="1" applyBorder="1" applyAlignment="1"/>
    <xf numFmtId="49" fontId="18" fillId="11" borderId="41" xfId="0" applyNumberFormat="1" applyFont="1" applyFill="1" applyBorder="1" applyAlignment="1"/>
    <xf numFmtId="1" fontId="18" fillId="11" borderId="41" xfId="0" applyNumberFormat="1" applyFont="1" applyFill="1" applyBorder="1" applyAlignment="1">
      <alignment horizontal="center"/>
    </xf>
    <xf numFmtId="49" fontId="18" fillId="11" borderId="41" xfId="0" applyNumberFormat="1" applyFont="1" applyFill="1" applyBorder="1" applyAlignment="1">
      <alignment horizontal="left"/>
    </xf>
    <xf numFmtId="165" fontId="18" fillId="11" borderId="41" xfId="0" applyNumberFormat="1" applyFont="1" applyFill="1" applyBorder="1" applyAlignment="1">
      <alignment horizontal="right"/>
    </xf>
    <xf numFmtId="165" fontId="18" fillId="11" borderId="41" xfId="0" applyNumberFormat="1" applyFont="1" applyFill="1" applyBorder="1" applyAlignment="1"/>
    <xf numFmtId="165" fontId="16" fillId="11" borderId="41" xfId="0" applyNumberFormat="1" applyFont="1" applyFill="1" applyBorder="1" applyAlignment="1"/>
    <xf numFmtId="0" fontId="0" fillId="11" borderId="0" xfId="0" applyNumberFormat="1" applyFont="1" applyFill="1" applyAlignment="1"/>
    <xf numFmtId="0" fontId="0" fillId="11" borderId="0" xfId="0" applyNumberFormat="1" applyFill="1" applyAlignment="1"/>
    <xf numFmtId="165" fontId="0" fillId="2" borderId="113" xfId="0" applyNumberFormat="1" applyFont="1" applyFill="1" applyBorder="1" applyAlignment="1">
      <alignment horizontal="right"/>
    </xf>
    <xf numFmtId="49" fontId="0" fillId="0" borderId="17" xfId="0" applyNumberFormat="1" applyFont="1" applyBorder="1" applyAlignment="1">
      <alignment horizontal="left"/>
    </xf>
    <xf numFmtId="1" fontId="0" fillId="5" borderId="112" xfId="0" applyNumberFormat="1" applyFont="1" applyFill="1" applyBorder="1" applyAlignment="1">
      <alignment horizontal="center"/>
    </xf>
    <xf numFmtId="165" fontId="35" fillId="2" borderId="115" xfId="0" applyNumberFormat="1" applyFont="1" applyFill="1" applyBorder="1" applyAlignment="1">
      <alignment horizontal="right"/>
    </xf>
    <xf numFmtId="1" fontId="35" fillId="5" borderId="80" xfId="0" applyNumberFormat="1" applyFont="1" applyFill="1" applyBorder="1" applyAlignment="1">
      <alignment horizontal="center"/>
    </xf>
    <xf numFmtId="0" fontId="0" fillId="6" borderId="117" xfId="0" applyFill="1" applyBorder="1" applyAlignment="1">
      <alignment horizontal="center"/>
    </xf>
    <xf numFmtId="0" fontId="0" fillId="6" borderId="116" xfId="0" applyFill="1" applyBorder="1" applyAlignment="1">
      <alignment horizontal="center"/>
    </xf>
    <xf numFmtId="49" fontId="24" fillId="2" borderId="83" xfId="0" applyNumberFormat="1" applyFont="1" applyFill="1" applyBorder="1" applyAlignment="1"/>
    <xf numFmtId="0" fontId="0" fillId="0" borderId="42" xfId="0" applyNumberFormat="1" applyFont="1" applyBorder="1" applyAlignment="1">
      <alignment horizontal="center"/>
    </xf>
    <xf numFmtId="4" fontId="13" fillId="2" borderId="42" xfId="0" applyNumberFormat="1" applyFont="1" applyFill="1" applyBorder="1" applyAlignment="1"/>
    <xf numFmtId="0" fontId="0" fillId="2" borderId="15" xfId="0" applyFont="1" applyFill="1" applyBorder="1" applyAlignment="1">
      <alignment horizontal="center"/>
    </xf>
    <xf numFmtId="165" fontId="0" fillId="2" borderId="118" xfId="0" applyNumberFormat="1" applyFont="1" applyFill="1" applyBorder="1" applyAlignment="1"/>
    <xf numFmtId="49" fontId="18" fillId="0" borderId="17" xfId="0" applyNumberFormat="1" applyFont="1" applyBorder="1" applyAlignment="1"/>
    <xf numFmtId="1" fontId="18" fillId="0" borderId="17" xfId="0" applyNumberFormat="1" applyFont="1" applyBorder="1" applyAlignment="1">
      <alignment horizontal="center"/>
    </xf>
    <xf numFmtId="49" fontId="18" fillId="0" borderId="17" xfId="0" applyNumberFormat="1" applyFont="1" applyBorder="1" applyAlignment="1">
      <alignment horizontal="left"/>
    </xf>
    <xf numFmtId="49" fontId="8" fillId="6" borderId="10" xfId="0" applyNumberFormat="1" applyFont="1" applyFill="1" applyBorder="1" applyAlignment="1">
      <alignment horizontal="center"/>
    </xf>
    <xf numFmtId="49" fontId="8" fillId="6" borderId="135" xfId="0" applyNumberFormat="1" applyFont="1" applyFill="1" applyBorder="1" applyAlignment="1">
      <alignment horizontal="center"/>
    </xf>
    <xf numFmtId="4" fontId="32" fillId="12" borderId="139" xfId="0" applyNumberFormat="1" applyFont="1" applyFill="1" applyBorder="1" applyAlignment="1">
      <alignment horizontal="center"/>
    </xf>
    <xf numFmtId="49" fontId="24" fillId="2" borderId="8" xfId="0" applyNumberFormat="1" applyFont="1" applyFill="1" applyBorder="1" applyAlignment="1"/>
    <xf numFmtId="49" fontId="23" fillId="2" borderId="8" xfId="0" applyNumberFormat="1" applyFont="1" applyFill="1" applyBorder="1" applyAlignment="1"/>
    <xf numFmtId="49" fontId="0" fillId="0" borderId="42" xfId="0" applyNumberFormat="1" applyFont="1" applyBorder="1" applyAlignment="1">
      <alignment horizontal="left"/>
    </xf>
    <xf numFmtId="0" fontId="0" fillId="0" borderId="42" xfId="0" applyFont="1" applyBorder="1" applyAlignment="1">
      <alignment horizontal="center"/>
    </xf>
    <xf numFmtId="49" fontId="0" fillId="0" borderId="42" xfId="0" applyNumberFormat="1" applyFont="1" applyBorder="1" applyAlignment="1"/>
    <xf numFmtId="0" fontId="0" fillId="0" borderId="8" xfId="0" applyNumberFormat="1" applyFont="1" applyBorder="1" applyAlignment="1">
      <alignment horizontal="center"/>
    </xf>
    <xf numFmtId="4" fontId="13" fillId="2" borderId="17" xfId="0" applyNumberFormat="1" applyFont="1" applyFill="1" applyBorder="1" applyAlignment="1"/>
    <xf numFmtId="1" fontId="0" fillId="5" borderId="126" xfId="0" applyNumberFormat="1" applyFont="1" applyFill="1" applyBorder="1" applyAlignment="1">
      <alignment horizontal="center"/>
    </xf>
    <xf numFmtId="1" fontId="0" fillId="5" borderId="143" xfId="0" applyNumberFormat="1" applyFont="1" applyFill="1" applyBorder="1" applyAlignment="1">
      <alignment horizontal="center"/>
    </xf>
    <xf numFmtId="1" fontId="0" fillId="5" borderId="132" xfId="0" applyNumberFormat="1" applyFont="1" applyFill="1" applyBorder="1" applyAlignment="1">
      <alignment horizontal="center"/>
    </xf>
    <xf numFmtId="165" fontId="0" fillId="2" borderId="120" xfId="0" applyNumberFormat="1" applyFont="1" applyFill="1" applyBorder="1" applyAlignment="1"/>
    <xf numFmtId="165" fontId="0" fillId="2" borderId="63" xfId="0" applyNumberFormat="1" applyFont="1" applyFill="1" applyBorder="1" applyAlignment="1"/>
    <xf numFmtId="4" fontId="13" fillId="2" borderId="8" xfId="0" applyNumberFormat="1" applyFont="1" applyFill="1" applyBorder="1" applyAlignment="1"/>
    <xf numFmtId="1" fontId="0" fillId="5" borderId="138" xfId="0" applyNumberFormat="1" applyFont="1" applyFill="1" applyBorder="1" applyAlignment="1">
      <alignment horizontal="center"/>
    </xf>
    <xf numFmtId="49" fontId="32" fillId="12" borderId="133" xfId="0" applyNumberFormat="1" applyFont="1" applyFill="1" applyBorder="1" applyAlignment="1">
      <alignment horizontal="center"/>
    </xf>
    <xf numFmtId="1" fontId="0" fillId="12" borderId="139" xfId="0" applyNumberFormat="1" applyFont="1" applyFill="1" applyBorder="1" applyAlignment="1">
      <alignment horizontal="center"/>
    </xf>
    <xf numFmtId="49" fontId="0" fillId="11" borderId="42" xfId="0" applyNumberFormat="1" applyFont="1" applyFill="1" applyBorder="1" applyAlignment="1">
      <alignment horizontal="left"/>
    </xf>
    <xf numFmtId="0" fontId="0" fillId="11" borderId="42" xfId="0" applyFont="1" applyFill="1" applyBorder="1" applyAlignment="1">
      <alignment horizontal="center"/>
    </xf>
    <xf numFmtId="49" fontId="0" fillId="11" borderId="42" xfId="0" applyNumberFormat="1" applyFont="1" applyFill="1" applyBorder="1" applyAlignment="1"/>
    <xf numFmtId="49" fontId="24" fillId="2" borderId="84" xfId="0" applyNumberFormat="1" applyFont="1" applyFill="1" applyBorder="1" applyAlignment="1"/>
    <xf numFmtId="0" fontId="0" fillId="0" borderId="17" xfId="0" applyNumberFormat="1" applyFont="1" applyBorder="1" applyAlignment="1">
      <alignment horizontal="center"/>
    </xf>
    <xf numFmtId="1" fontId="0" fillId="11" borderId="8" xfId="0" applyNumberFormat="1" applyFont="1" applyFill="1" applyBorder="1" applyAlignment="1">
      <alignment horizontal="center"/>
    </xf>
    <xf numFmtId="4" fontId="8" fillId="11" borderId="42" xfId="0" applyNumberFormat="1" applyFont="1" applyFill="1" applyBorder="1" applyAlignment="1">
      <alignment horizontal="center"/>
    </xf>
    <xf numFmtId="0" fontId="0" fillId="11" borderId="42" xfId="0" applyNumberFormat="1" applyFont="1" applyFill="1" applyBorder="1" applyAlignment="1"/>
    <xf numFmtId="0" fontId="0" fillId="11" borderId="8" xfId="0" applyNumberFormat="1" applyFont="1" applyFill="1" applyBorder="1" applyAlignment="1"/>
    <xf numFmtId="2" fontId="15" fillId="11" borderId="17" xfId="0" applyNumberFormat="1" applyFont="1" applyFill="1" applyBorder="1" applyAlignment="1">
      <alignment horizontal="right"/>
    </xf>
    <xf numFmtId="0" fontId="0" fillId="11" borderId="17" xfId="0" applyNumberFormat="1" applyFont="1" applyFill="1" applyBorder="1" applyAlignment="1"/>
    <xf numFmtId="49" fontId="23" fillId="11" borderId="8" xfId="0" applyNumberFormat="1" applyFont="1" applyFill="1" applyBorder="1" applyAlignment="1"/>
    <xf numFmtId="49" fontId="24" fillId="11" borderId="68" xfId="0" applyNumberFormat="1" applyFont="1" applyFill="1" applyBorder="1" applyAlignment="1"/>
    <xf numFmtId="0" fontId="0" fillId="11" borderId="8" xfId="0" applyNumberFormat="1" applyFont="1" applyFill="1" applyBorder="1" applyAlignment="1">
      <alignment horizontal="center"/>
    </xf>
    <xf numFmtId="4" fontId="13" fillId="11" borderId="8" xfId="0" applyNumberFormat="1" applyFont="1" applyFill="1" applyBorder="1" applyAlignment="1"/>
    <xf numFmtId="0" fontId="0" fillId="11" borderId="15" xfId="0" applyFont="1" applyFill="1" applyBorder="1" applyAlignment="1">
      <alignment horizontal="center"/>
    </xf>
    <xf numFmtId="49" fontId="18" fillId="11" borderId="17" xfId="0" applyNumberFormat="1" applyFont="1" applyFill="1" applyBorder="1" applyAlignment="1"/>
    <xf numFmtId="1" fontId="18" fillId="11" borderId="17" xfId="0" applyNumberFormat="1" applyFont="1" applyFill="1" applyBorder="1" applyAlignment="1">
      <alignment horizontal="center"/>
    </xf>
    <xf numFmtId="49" fontId="18" fillId="11" borderId="17" xfId="0" applyNumberFormat="1" applyFont="1" applyFill="1" applyBorder="1" applyAlignment="1">
      <alignment horizontal="left"/>
    </xf>
    <xf numFmtId="165" fontId="18" fillId="11" borderId="17" xfId="0" applyNumberFormat="1" applyFont="1" applyFill="1" applyBorder="1" applyAlignment="1">
      <alignment horizontal="right"/>
    </xf>
    <xf numFmtId="165" fontId="18" fillId="11" borderId="17" xfId="0" applyNumberFormat="1" applyFont="1" applyFill="1" applyBorder="1" applyAlignment="1"/>
    <xf numFmtId="165" fontId="16" fillId="11" borderId="17" xfId="0" applyNumberFormat="1" applyFont="1" applyFill="1" applyBorder="1" applyAlignment="1"/>
    <xf numFmtId="165" fontId="35" fillId="2" borderId="157" xfId="0" applyNumberFormat="1" applyFont="1" applyFill="1" applyBorder="1" applyAlignment="1"/>
    <xf numFmtId="49" fontId="35" fillId="2" borderId="158" xfId="0" applyNumberFormat="1" applyFont="1" applyFill="1" applyBorder="1" applyAlignment="1">
      <alignment horizontal="center"/>
    </xf>
    <xf numFmtId="165" fontId="35" fillId="2" borderId="107" xfId="0" applyNumberFormat="1" applyFont="1" applyFill="1" applyBorder="1" applyAlignment="1">
      <alignment horizontal="right"/>
    </xf>
    <xf numFmtId="165" fontId="35" fillId="2" borderId="63" xfId="0" applyNumberFormat="1" applyFont="1" applyFill="1" applyBorder="1" applyAlignment="1"/>
    <xf numFmtId="165" fontId="35" fillId="2" borderId="121" xfId="0" applyNumberFormat="1" applyFont="1" applyFill="1" applyBorder="1" applyAlignment="1"/>
    <xf numFmtId="49" fontId="35" fillId="2" borderId="38" xfId="0" applyNumberFormat="1" applyFont="1" applyFill="1" applyBorder="1" applyAlignment="1">
      <alignment horizontal="center"/>
    </xf>
    <xf numFmtId="165" fontId="35" fillId="2" borderId="35" xfId="0" applyNumberFormat="1" applyFont="1" applyFill="1" applyBorder="1" applyAlignment="1"/>
    <xf numFmtId="165" fontId="35" fillId="2" borderId="103" xfId="0" applyNumberFormat="1" applyFont="1" applyFill="1" applyBorder="1" applyAlignment="1"/>
    <xf numFmtId="49" fontId="0" fillId="11" borderId="41" xfId="0" applyNumberFormat="1" applyFont="1" applyFill="1" applyBorder="1" applyAlignment="1">
      <alignment horizontal="left"/>
    </xf>
    <xf numFmtId="0" fontId="0" fillId="11" borderId="41" xfId="0" applyFont="1" applyFill="1" applyBorder="1" applyAlignment="1">
      <alignment horizontal="center"/>
    </xf>
    <xf numFmtId="49" fontId="0" fillId="11" borderId="41" xfId="0" applyNumberFormat="1" applyFont="1" applyFill="1" applyBorder="1" applyAlignment="1"/>
    <xf numFmtId="4" fontId="13" fillId="11" borderId="41" xfId="0" applyNumberFormat="1" applyFont="1" applyFill="1" applyBorder="1" applyAlignment="1"/>
    <xf numFmtId="4" fontId="8" fillId="11" borderId="41" xfId="0" applyNumberFormat="1" applyFont="1" applyFill="1" applyBorder="1" applyAlignment="1">
      <alignment horizontal="center"/>
    </xf>
    <xf numFmtId="0" fontId="0" fillId="11" borderId="41" xfId="0" applyNumberFormat="1" applyFont="1" applyFill="1" applyBorder="1" applyAlignment="1"/>
    <xf numFmtId="2" fontId="15" fillId="11" borderId="41" xfId="0" applyNumberFormat="1" applyFont="1" applyFill="1" applyBorder="1" applyAlignment="1">
      <alignment horizontal="right"/>
    </xf>
    <xf numFmtId="49" fontId="8" fillId="11" borderId="41" xfId="0" applyNumberFormat="1" applyFont="1" applyFill="1" applyBorder="1" applyAlignment="1"/>
    <xf numFmtId="1" fontId="0" fillId="11" borderId="41" xfId="0" applyNumberFormat="1" applyFont="1" applyFill="1" applyBorder="1" applyAlignment="1">
      <alignment horizontal="center"/>
    </xf>
    <xf numFmtId="49" fontId="0" fillId="11" borderId="17" xfId="0" applyNumberFormat="1" applyFont="1" applyFill="1" applyBorder="1" applyAlignment="1">
      <alignment horizontal="left"/>
    </xf>
    <xf numFmtId="165" fontId="0" fillId="11" borderId="41" xfId="0" applyNumberFormat="1" applyFont="1" applyFill="1" applyBorder="1" applyAlignment="1">
      <alignment horizontal="right"/>
    </xf>
    <xf numFmtId="4" fontId="0" fillId="11" borderId="41" xfId="0" applyNumberFormat="1" applyFont="1" applyFill="1" applyBorder="1" applyAlignment="1">
      <alignment horizontal="left"/>
    </xf>
    <xf numFmtId="0" fontId="0" fillId="11" borderId="8" xfId="0" applyNumberFormat="1" applyFont="1" applyFill="1" applyBorder="1" applyAlignment="1"/>
    <xf numFmtId="165" fontId="38" fillId="2" borderId="118" xfId="0" applyNumberFormat="1" applyFont="1" applyFill="1" applyBorder="1" applyAlignment="1"/>
    <xf numFmtId="49" fontId="38" fillId="2" borderId="134" xfId="0" applyNumberFormat="1" applyFont="1" applyFill="1" applyBorder="1" applyAlignment="1">
      <alignment horizontal="center"/>
    </xf>
    <xf numFmtId="165" fontId="22" fillId="2" borderId="171" xfId="0" applyNumberFormat="1" applyFont="1" applyFill="1" applyBorder="1" applyAlignment="1"/>
    <xf numFmtId="165" fontId="38" fillId="2" borderId="136" xfId="0" applyNumberFormat="1" applyFont="1" applyFill="1" applyBorder="1" applyAlignment="1"/>
    <xf numFmtId="165" fontId="35" fillId="2" borderId="137" xfId="0" applyNumberFormat="1" applyFont="1" applyFill="1" applyBorder="1" applyAlignment="1"/>
    <xf numFmtId="165" fontId="22" fillId="2" borderId="123" xfId="0" applyNumberFormat="1" applyFont="1" applyFill="1" applyBorder="1" applyAlignment="1"/>
    <xf numFmtId="165" fontId="38" fillId="2" borderId="119" xfId="0" applyNumberFormat="1" applyFont="1" applyFill="1" applyBorder="1" applyAlignment="1"/>
    <xf numFmtId="165" fontId="35" fillId="2" borderId="172" xfId="0" applyNumberFormat="1" applyFont="1" applyFill="1" applyBorder="1" applyAlignment="1"/>
    <xf numFmtId="165" fontId="0" fillId="2" borderId="171" xfId="0" applyNumberFormat="1" applyFont="1" applyFill="1" applyBorder="1" applyAlignment="1"/>
    <xf numFmtId="165" fontId="35" fillId="2" borderId="76" xfId="0" applyNumberFormat="1" applyFont="1" applyFill="1" applyBorder="1" applyAlignment="1"/>
    <xf numFmtId="165" fontId="0" fillId="2" borderId="73" xfId="0" applyNumberFormat="1" applyFont="1" applyFill="1" applyBorder="1" applyAlignment="1"/>
    <xf numFmtId="164" fontId="39" fillId="11" borderId="174" xfId="0" applyNumberFormat="1" applyFont="1" applyFill="1" applyBorder="1" applyAlignment="1"/>
    <xf numFmtId="0" fontId="40" fillId="11" borderId="0" xfId="0" applyNumberFormat="1" applyFont="1" applyFill="1" applyAlignment="1"/>
    <xf numFmtId="2" fontId="15" fillId="11" borderId="8" xfId="0" applyNumberFormat="1" applyFont="1" applyFill="1" applyBorder="1" applyAlignment="1">
      <alignment horizontal="right"/>
    </xf>
    <xf numFmtId="49" fontId="42" fillId="6" borderId="176" xfId="0" applyNumberFormat="1" applyFont="1" applyFill="1" applyBorder="1" applyAlignment="1">
      <alignment horizontal="center"/>
    </xf>
    <xf numFmtId="49" fontId="42" fillId="6" borderId="177" xfId="0" applyNumberFormat="1" applyFont="1" applyFill="1" applyBorder="1" applyAlignment="1">
      <alignment horizontal="center"/>
    </xf>
    <xf numFmtId="49" fontId="42" fillId="6" borderId="178" xfId="0" applyNumberFormat="1" applyFont="1" applyFill="1" applyBorder="1" applyAlignment="1">
      <alignment horizontal="center"/>
    </xf>
    <xf numFmtId="49" fontId="41" fillId="4" borderId="179" xfId="0" applyNumberFormat="1" applyFont="1" applyFill="1" applyBorder="1" applyAlignment="1">
      <alignment horizontal="center" vertical="center"/>
    </xf>
    <xf numFmtId="165" fontId="0" fillId="2" borderId="82" xfId="0" applyNumberFormat="1" applyFont="1" applyFill="1" applyBorder="1" applyAlignment="1"/>
    <xf numFmtId="49" fontId="0" fillId="2" borderId="61" xfId="0" applyNumberFormat="1" applyFont="1" applyFill="1" applyBorder="1" applyAlignment="1">
      <alignment horizontal="center"/>
    </xf>
    <xf numFmtId="165" fontId="0" fillId="2" borderId="173" xfId="0" applyNumberFormat="1" applyFont="1" applyFill="1" applyBorder="1" applyAlignment="1"/>
    <xf numFmtId="165" fontId="0" fillId="0" borderId="17" xfId="0" applyNumberFormat="1" applyFont="1" applyBorder="1" applyAlignment="1"/>
    <xf numFmtId="165" fontId="0" fillId="2" borderId="180" xfId="0" applyNumberFormat="1" applyFont="1" applyFill="1" applyBorder="1" applyAlignment="1">
      <alignment horizontal="center"/>
    </xf>
    <xf numFmtId="49" fontId="0" fillId="0" borderId="17" xfId="0" applyNumberFormat="1" applyFont="1" applyBorder="1" applyAlignment="1">
      <alignment horizontal="center"/>
    </xf>
    <xf numFmtId="1" fontId="0" fillId="5" borderId="183" xfId="0" applyNumberFormat="1" applyFont="1" applyFill="1" applyBorder="1" applyAlignment="1">
      <alignment horizontal="center"/>
    </xf>
    <xf numFmtId="165" fontId="0" fillId="2" borderId="184" xfId="0" applyNumberFormat="1" applyFont="1" applyFill="1" applyBorder="1" applyAlignment="1">
      <alignment horizontal="right"/>
    </xf>
    <xf numFmtId="49" fontId="0" fillId="2" borderId="185" xfId="0" applyNumberFormat="1" applyFont="1" applyFill="1" applyBorder="1" applyAlignment="1">
      <alignment horizontal="center"/>
    </xf>
    <xf numFmtId="165" fontId="0" fillId="2" borderId="186" xfId="0" applyNumberFormat="1" applyFont="1" applyFill="1" applyBorder="1" applyAlignment="1">
      <alignment horizontal="center"/>
    </xf>
    <xf numFmtId="165" fontId="0" fillId="2" borderId="187" xfId="0" applyNumberFormat="1" applyFont="1" applyFill="1" applyBorder="1" applyAlignment="1"/>
    <xf numFmtId="165" fontId="0" fillId="2" borderId="188" xfId="0" applyNumberFormat="1" applyFont="1" applyFill="1" applyBorder="1" applyAlignment="1"/>
    <xf numFmtId="165" fontId="0" fillId="2" borderId="190" xfId="0" applyNumberFormat="1" applyFont="1" applyFill="1" applyBorder="1" applyAlignment="1"/>
    <xf numFmtId="1" fontId="0" fillId="5" borderId="193" xfId="0" applyNumberFormat="1" applyFont="1" applyFill="1" applyBorder="1" applyAlignment="1">
      <alignment horizontal="center"/>
    </xf>
    <xf numFmtId="165" fontId="0" fillId="2" borderId="194" xfId="0" applyNumberFormat="1" applyFont="1" applyFill="1" applyBorder="1" applyAlignment="1">
      <alignment horizontal="right"/>
    </xf>
    <xf numFmtId="49" fontId="0" fillId="2" borderId="195" xfId="0" applyNumberFormat="1" applyFont="1" applyFill="1" applyBorder="1" applyAlignment="1">
      <alignment horizontal="center"/>
    </xf>
    <xf numFmtId="165" fontId="0" fillId="2" borderId="196" xfId="0" applyNumberFormat="1" applyFont="1" applyFill="1" applyBorder="1" applyAlignment="1">
      <alignment horizontal="center"/>
    </xf>
    <xf numFmtId="165" fontId="0" fillId="2" borderId="197" xfId="0" applyNumberFormat="1" applyFont="1" applyFill="1" applyBorder="1" applyAlignment="1"/>
    <xf numFmtId="165" fontId="0" fillId="2" borderId="198" xfId="0" applyNumberFormat="1" applyFont="1" applyFill="1" applyBorder="1" applyAlignment="1"/>
    <xf numFmtId="0" fontId="0" fillId="11" borderId="199" xfId="0" applyNumberFormat="1" applyFont="1" applyFill="1" applyBorder="1" applyAlignment="1"/>
    <xf numFmtId="164" fontId="39" fillId="11" borderId="8" xfId="0" applyNumberFormat="1" applyFont="1" applyFill="1" applyBorder="1" applyAlignment="1"/>
    <xf numFmtId="164" fontId="39" fillId="11" borderId="200" xfId="0" applyNumberFormat="1" applyFont="1" applyFill="1" applyBorder="1" applyAlignment="1"/>
    <xf numFmtId="164" fontId="39" fillId="11" borderId="201" xfId="0" applyNumberFormat="1" applyFont="1" applyFill="1" applyBorder="1" applyAlignment="1"/>
    <xf numFmtId="0" fontId="0" fillId="11" borderId="203" xfId="0" applyNumberFormat="1" applyFont="1" applyFill="1" applyBorder="1" applyAlignment="1"/>
    <xf numFmtId="164" fontId="39" fillId="11" borderId="204" xfId="0" applyNumberFormat="1" applyFont="1" applyFill="1" applyBorder="1" applyAlignment="1"/>
    <xf numFmtId="165" fontId="39" fillId="11" borderId="174" xfId="0" applyNumberFormat="1" applyFont="1" applyFill="1" applyBorder="1" applyAlignment="1"/>
    <xf numFmtId="165" fontId="39" fillId="11" borderId="199" xfId="0" applyNumberFormat="1" applyFont="1" applyFill="1" applyBorder="1" applyAlignment="1"/>
    <xf numFmtId="165" fontId="0" fillId="0" borderId="8" xfId="0" applyNumberFormat="1" applyFont="1" applyBorder="1" applyAlignment="1"/>
    <xf numFmtId="4" fontId="8" fillId="2" borderId="17" xfId="0" applyNumberFormat="1" applyFont="1" applyFill="1" applyBorder="1" applyAlignment="1"/>
    <xf numFmtId="165" fontId="0" fillId="2" borderId="205" xfId="0" applyNumberFormat="1" applyFont="1" applyFill="1" applyBorder="1" applyAlignment="1"/>
    <xf numFmtId="165" fontId="35" fillId="2" borderId="206" xfId="0" applyNumberFormat="1" applyFont="1" applyFill="1" applyBorder="1" applyAlignment="1"/>
    <xf numFmtId="165" fontId="35" fillId="2" borderId="207" xfId="0" applyNumberFormat="1" applyFont="1" applyFill="1" applyBorder="1" applyAlignment="1"/>
    <xf numFmtId="0" fontId="40" fillId="14" borderId="175" xfId="0" applyNumberFormat="1" applyFont="1" applyFill="1" applyBorder="1" applyAlignment="1"/>
    <xf numFmtId="164" fontId="40" fillId="11" borderId="202" xfId="0" applyNumberFormat="1" applyFont="1" applyFill="1" applyBorder="1" applyAlignment="1"/>
    <xf numFmtId="0" fontId="40" fillId="11" borderId="8" xfId="0" applyNumberFormat="1" applyFont="1" applyFill="1" applyBorder="1" applyAlignment="1"/>
    <xf numFmtId="0" fontId="40" fillId="11" borderId="202" xfId="0" applyNumberFormat="1" applyFont="1" applyFill="1" applyBorder="1" applyAlignment="1"/>
    <xf numFmtId="164" fontId="40" fillId="11" borderId="199" xfId="0" applyNumberFormat="1" applyFont="1" applyFill="1" applyBorder="1" applyAlignment="1"/>
    <xf numFmtId="164" fontId="40" fillId="11" borderId="174" xfId="0" applyNumberFormat="1" applyFont="1" applyFill="1" applyBorder="1" applyAlignment="1"/>
    <xf numFmtId="164" fontId="40" fillId="11" borderId="204" xfId="0" applyNumberFormat="1" applyFont="1" applyFill="1" applyBorder="1" applyAlignment="1"/>
    <xf numFmtId="49" fontId="22" fillId="4" borderId="112" xfId="0" applyNumberFormat="1" applyFont="1" applyFill="1" applyBorder="1" applyAlignment="1">
      <alignment horizontal="center" vertical="center"/>
    </xf>
    <xf numFmtId="167" fontId="0" fillId="10" borderId="52" xfId="0" applyNumberFormat="1" applyFont="1" applyFill="1" applyBorder="1" applyAlignment="1">
      <alignment horizontal="center"/>
    </xf>
    <xf numFmtId="0" fontId="8" fillId="2" borderId="61" xfId="0" applyNumberFormat="1" applyFont="1" applyFill="1" applyBorder="1" applyAlignment="1">
      <alignment horizontal="center"/>
    </xf>
    <xf numFmtId="165" fontId="35" fillId="2" borderId="208" xfId="0" applyNumberFormat="1" applyFont="1" applyFill="1" applyBorder="1" applyAlignment="1"/>
    <xf numFmtId="49" fontId="35" fillId="2" borderId="212" xfId="0" applyNumberFormat="1" applyFont="1" applyFill="1" applyBorder="1" applyAlignment="1">
      <alignment horizontal="center"/>
    </xf>
    <xf numFmtId="165" fontId="35" fillId="2" borderId="136" xfId="0" applyNumberFormat="1" applyFont="1" applyFill="1" applyBorder="1" applyAlignment="1"/>
    <xf numFmtId="49" fontId="12" fillId="2" borderId="61" xfId="0" applyNumberFormat="1" applyFont="1" applyFill="1" applyBorder="1" applyAlignment="1">
      <alignment horizontal="right"/>
    </xf>
    <xf numFmtId="170" fontId="0" fillId="2" borderId="63" xfId="0" applyNumberFormat="1" applyFont="1" applyFill="1" applyBorder="1" applyAlignment="1"/>
    <xf numFmtId="165" fontId="0" fillId="2" borderId="111" xfId="0" applyNumberFormat="1" applyFont="1" applyFill="1" applyBorder="1" applyAlignment="1"/>
    <xf numFmtId="49" fontId="29" fillId="2" borderId="68" xfId="0" applyNumberFormat="1" applyFont="1" applyFill="1" applyBorder="1" applyAlignment="1"/>
    <xf numFmtId="49" fontId="8" fillId="2" borderId="8" xfId="0" applyNumberFormat="1" applyFont="1" applyFill="1" applyBorder="1" applyAlignment="1"/>
    <xf numFmtId="165" fontId="29" fillId="2" borderId="103" xfId="0" applyNumberFormat="1" applyFont="1" applyFill="1" applyBorder="1" applyAlignment="1">
      <alignment horizontal="center"/>
    </xf>
    <xf numFmtId="165" fontId="29" fillId="2" borderId="70" xfId="0" applyNumberFormat="1" applyFont="1" applyFill="1" applyBorder="1" applyAlignment="1">
      <alignment horizontal="center"/>
    </xf>
    <xf numFmtId="165" fontId="29" fillId="2" borderId="208" xfId="0" applyNumberFormat="1" applyFont="1" applyFill="1" applyBorder="1" applyAlignment="1">
      <alignment horizontal="center"/>
    </xf>
    <xf numFmtId="0" fontId="35" fillId="0" borderId="8" xfId="0" applyNumberFormat="1" applyFont="1" applyBorder="1" applyAlignment="1"/>
    <xf numFmtId="0" fontId="35" fillId="0" borderId="214" xfId="0" applyNumberFormat="1" applyFont="1" applyBorder="1" applyAlignment="1"/>
    <xf numFmtId="0" fontId="35" fillId="0" borderId="119" xfId="0" applyNumberFormat="1" applyFont="1" applyBorder="1" applyAlignment="1"/>
    <xf numFmtId="0" fontId="35" fillId="0" borderId="215" xfId="0" applyNumberFormat="1" applyFont="1" applyBorder="1" applyAlignment="1"/>
    <xf numFmtId="165" fontId="0" fillId="0" borderId="42" xfId="0" applyNumberFormat="1" applyFont="1" applyBorder="1" applyAlignment="1"/>
    <xf numFmtId="165" fontId="0" fillId="2" borderId="135" xfId="0" applyNumberFormat="1" applyFont="1" applyFill="1" applyBorder="1" applyAlignment="1"/>
    <xf numFmtId="165" fontId="0" fillId="2" borderId="136" xfId="0" applyNumberFormat="1" applyFont="1" applyFill="1" applyBorder="1" applyAlignment="1"/>
    <xf numFmtId="165" fontId="35" fillId="2" borderId="219" xfId="0" applyNumberFormat="1" applyFont="1" applyFill="1" applyBorder="1" applyAlignment="1"/>
    <xf numFmtId="165" fontId="0" fillId="2" borderId="219" xfId="0" applyNumberFormat="1" applyFont="1" applyFill="1" applyBorder="1" applyAlignment="1"/>
    <xf numFmtId="165" fontId="35" fillId="2" borderId="218" xfId="0" applyNumberFormat="1" applyFont="1" applyFill="1" applyBorder="1" applyAlignment="1"/>
    <xf numFmtId="49" fontId="43" fillId="2" borderId="15" xfId="0" applyNumberFormat="1" applyFont="1" applyFill="1" applyBorder="1" applyAlignment="1"/>
    <xf numFmtId="0" fontId="32" fillId="0" borderId="0" xfId="0" applyNumberFormat="1" applyFont="1" applyAlignment="1"/>
    <xf numFmtId="0" fontId="35" fillId="11" borderId="119" xfId="0" applyNumberFormat="1" applyFont="1" applyFill="1" applyBorder="1" applyAlignment="1"/>
    <xf numFmtId="0" fontId="35" fillId="11" borderId="215" xfId="0" applyNumberFormat="1" applyFont="1" applyFill="1" applyBorder="1" applyAlignment="1"/>
    <xf numFmtId="0" fontId="0" fillId="0" borderId="119" xfId="0" applyNumberFormat="1" applyFont="1" applyBorder="1" applyAlignment="1"/>
    <xf numFmtId="0" fontId="0" fillId="0" borderId="215" xfId="0" applyNumberFormat="1" applyFont="1" applyBorder="1" applyAlignment="1"/>
    <xf numFmtId="49" fontId="0" fillId="0" borderId="66" xfId="0" applyNumberFormat="1" applyFont="1" applyBorder="1" applyAlignment="1">
      <alignment horizontal="left"/>
    </xf>
    <xf numFmtId="49" fontId="0" fillId="0" borderId="221" xfId="0" applyNumberFormat="1" applyFont="1" applyBorder="1" applyAlignment="1">
      <alignment horizontal="left"/>
    </xf>
    <xf numFmtId="49" fontId="35" fillId="2" borderId="61" xfId="0" applyNumberFormat="1" applyFont="1" applyFill="1" applyBorder="1" applyAlignment="1">
      <alignment horizontal="center"/>
    </xf>
    <xf numFmtId="164" fontId="0" fillId="0" borderId="136" xfId="0" applyNumberFormat="1" applyBorder="1" applyAlignment="1"/>
    <xf numFmtId="164" fontId="0" fillId="0" borderId="222" xfId="0" applyNumberFormat="1" applyBorder="1" applyAlignment="1"/>
    <xf numFmtId="165" fontId="0" fillId="11" borderId="42" xfId="0" applyNumberFormat="1" applyFont="1" applyFill="1" applyBorder="1" applyAlignment="1"/>
    <xf numFmtId="49" fontId="0" fillId="11" borderId="42" xfId="0" applyNumberFormat="1" applyFont="1" applyFill="1" applyBorder="1" applyAlignment="1">
      <alignment horizontal="center"/>
    </xf>
    <xf numFmtId="0" fontId="0" fillId="2" borderId="17" xfId="0" applyFont="1" applyFill="1" applyBorder="1" applyAlignment="1"/>
    <xf numFmtId="2" fontId="0" fillId="2" borderId="17" xfId="0" applyNumberFormat="1" applyFont="1" applyFill="1" applyBorder="1" applyAlignment="1">
      <alignment horizontal="center"/>
    </xf>
    <xf numFmtId="2" fontId="0" fillId="2" borderId="17" xfId="0" applyNumberFormat="1" applyFont="1" applyFill="1" applyBorder="1" applyAlignment="1">
      <alignment horizontal="left"/>
    </xf>
    <xf numFmtId="4" fontId="0" fillId="2" borderId="17" xfId="0" applyNumberFormat="1" applyFont="1" applyFill="1" applyBorder="1" applyAlignment="1">
      <alignment horizontal="right"/>
    </xf>
    <xf numFmtId="4" fontId="0" fillId="2" borderId="17" xfId="0" applyNumberFormat="1" applyFont="1" applyFill="1" applyBorder="1" applyAlignment="1">
      <alignment horizontal="left"/>
    </xf>
    <xf numFmtId="165" fontId="0" fillId="2" borderId="224" xfId="0" applyNumberFormat="1" applyFont="1" applyFill="1" applyBorder="1" applyAlignment="1">
      <alignment horizontal="right"/>
    </xf>
    <xf numFmtId="49" fontId="0" fillId="0" borderId="226" xfId="0" applyNumberFormat="1" applyFont="1" applyBorder="1" applyAlignment="1">
      <alignment horizontal="left"/>
    </xf>
    <xf numFmtId="49" fontId="35" fillId="11" borderId="227" xfId="0" applyNumberFormat="1" applyFont="1" applyFill="1" applyBorder="1" applyAlignment="1"/>
    <xf numFmtId="49" fontId="0" fillId="11" borderId="226" xfId="0" applyNumberFormat="1" applyFont="1" applyFill="1" applyBorder="1" applyAlignment="1">
      <alignment horizontal="left"/>
    </xf>
    <xf numFmtId="49" fontId="0" fillId="11" borderId="66" xfId="0" applyNumberFormat="1" applyFont="1" applyFill="1" applyBorder="1" applyAlignment="1">
      <alignment horizontal="left"/>
    </xf>
    <xf numFmtId="49" fontId="0" fillId="11" borderId="221" xfId="0" applyNumberFormat="1" applyFont="1" applyFill="1" applyBorder="1" applyAlignment="1">
      <alignment horizontal="left"/>
    </xf>
    <xf numFmtId="0" fontId="0" fillId="11" borderId="119" xfId="0" applyNumberFormat="1" applyFont="1" applyFill="1" applyBorder="1" applyAlignment="1"/>
    <xf numFmtId="0" fontId="0" fillId="11" borderId="215" xfId="0" applyNumberFormat="1" applyFont="1" applyFill="1" applyBorder="1" applyAlignment="1"/>
    <xf numFmtId="165" fontId="0" fillId="2" borderId="80" xfId="0" applyNumberFormat="1" applyFont="1" applyFill="1" applyBorder="1" applyAlignment="1">
      <alignment horizontal="center"/>
    </xf>
    <xf numFmtId="165" fontId="0" fillId="2" borderId="104" xfId="0" applyNumberFormat="1" applyFont="1" applyFill="1" applyBorder="1" applyAlignment="1">
      <alignment horizontal="center"/>
    </xf>
    <xf numFmtId="165" fontId="0" fillId="2" borderId="230" xfId="0" applyNumberFormat="1" applyFont="1" applyFill="1" applyBorder="1" applyAlignment="1">
      <alignment horizontal="center"/>
    </xf>
    <xf numFmtId="49" fontId="0" fillId="12" borderId="166" xfId="0" applyNumberFormat="1" applyFill="1" applyBorder="1" applyAlignment="1">
      <alignment horizontal="center"/>
    </xf>
    <xf numFmtId="165" fontId="22" fillId="2" borderId="135" xfId="0" applyNumberFormat="1" applyFont="1" applyFill="1" applyBorder="1" applyAlignment="1"/>
    <xf numFmtId="49" fontId="35" fillId="2" borderId="85" xfId="0" applyNumberFormat="1" applyFont="1" applyFill="1" applyBorder="1" applyAlignment="1">
      <alignment horizontal="center"/>
    </xf>
    <xf numFmtId="165" fontId="35" fillId="2" borderId="222" xfId="0" applyNumberFormat="1" applyFont="1" applyFill="1" applyBorder="1" applyAlignment="1"/>
    <xf numFmtId="49" fontId="0" fillId="2" borderId="231" xfId="0" applyNumberFormat="1" applyFont="1" applyFill="1" applyBorder="1" applyAlignment="1">
      <alignment horizontal="center"/>
    </xf>
    <xf numFmtId="0" fontId="0" fillId="11" borderId="168" xfId="0" applyNumberFormat="1" applyFont="1" applyFill="1" applyBorder="1" applyAlignment="1"/>
    <xf numFmtId="0" fontId="0" fillId="11" borderId="169" xfId="0" applyNumberFormat="1" applyFont="1" applyFill="1" applyBorder="1" applyAlignment="1"/>
    <xf numFmtId="49" fontId="0" fillId="0" borderId="42" xfId="0" applyNumberFormat="1" applyFont="1" applyBorder="1" applyAlignment="1">
      <alignment horizontal="center"/>
    </xf>
    <xf numFmtId="49" fontId="0" fillId="2" borderId="232" xfId="0" applyNumberFormat="1" applyFont="1" applyFill="1" applyBorder="1" applyAlignment="1">
      <alignment horizontal="center"/>
    </xf>
    <xf numFmtId="165" fontId="0" fillId="2" borderId="233" xfId="0" applyNumberFormat="1" applyFont="1" applyFill="1" applyBorder="1" applyAlignment="1"/>
    <xf numFmtId="165" fontId="0" fillId="2" borderId="234" xfId="0" applyNumberFormat="1" applyFont="1" applyFill="1" applyBorder="1" applyAlignment="1"/>
    <xf numFmtId="49" fontId="0" fillId="2" borderId="227" xfId="0" applyNumberFormat="1" applyFont="1" applyFill="1" applyBorder="1" applyAlignment="1"/>
    <xf numFmtId="165" fontId="35" fillId="2" borderId="234" xfId="0" applyNumberFormat="1" applyFont="1" applyFill="1" applyBorder="1" applyAlignment="1"/>
    <xf numFmtId="49" fontId="35" fillId="2" borderId="227" xfId="0" applyNumberFormat="1" applyFont="1" applyFill="1" applyBorder="1" applyAlignment="1"/>
    <xf numFmtId="49" fontId="35" fillId="2" borderId="235" xfId="0" applyNumberFormat="1" applyFont="1" applyFill="1" applyBorder="1" applyAlignment="1"/>
    <xf numFmtId="165" fontId="35" fillId="2" borderId="220" xfId="0" applyNumberFormat="1" applyFont="1" applyFill="1" applyBorder="1" applyAlignment="1"/>
    <xf numFmtId="165" fontId="35" fillId="2" borderId="237" xfId="0" applyNumberFormat="1" applyFont="1" applyFill="1" applyBorder="1" applyAlignment="1"/>
    <xf numFmtId="49" fontId="38" fillId="2" borderId="99" xfId="0" applyNumberFormat="1" applyFont="1" applyFill="1" applyBorder="1" applyAlignment="1"/>
    <xf numFmtId="165" fontId="38" fillId="2" borderId="52" xfId="0" applyNumberFormat="1" applyFont="1" applyFill="1" applyBorder="1" applyAlignment="1"/>
    <xf numFmtId="165" fontId="38" fillId="2" borderId="52" xfId="0" applyNumberFormat="1" applyFont="1" applyFill="1" applyBorder="1" applyAlignment="1">
      <alignment horizontal="center"/>
    </xf>
    <xf numFmtId="0" fontId="44" fillId="2" borderId="85" xfId="0" applyNumberFormat="1" applyFont="1" applyFill="1" applyBorder="1" applyAlignment="1"/>
    <xf numFmtId="0" fontId="38" fillId="0" borderId="8" xfId="0" applyFont="1" applyBorder="1" applyAlignment="1"/>
    <xf numFmtId="0" fontId="38" fillId="0" borderId="9" xfId="0" applyFont="1" applyBorder="1" applyAlignment="1"/>
    <xf numFmtId="0" fontId="38" fillId="0" borderId="0" xfId="0" applyNumberFormat="1" applyFont="1" applyAlignment="1"/>
    <xf numFmtId="0" fontId="38" fillId="0" borderId="0" xfId="0" applyFont="1" applyAlignment="1"/>
    <xf numFmtId="0" fontId="32" fillId="0" borderId="85" xfId="0" applyFont="1" applyBorder="1" applyAlignment="1"/>
    <xf numFmtId="0" fontId="38" fillId="11" borderId="169" xfId="0" applyNumberFormat="1" applyFont="1" applyFill="1" applyBorder="1" applyAlignment="1"/>
    <xf numFmtId="165" fontId="38" fillId="2" borderId="209" xfId="0" applyNumberFormat="1" applyFont="1" applyFill="1" applyBorder="1" applyAlignment="1"/>
    <xf numFmtId="49" fontId="38" fillId="2" borderId="210" xfId="0" applyNumberFormat="1" applyFont="1" applyFill="1" applyBorder="1" applyAlignment="1">
      <alignment horizontal="center"/>
    </xf>
    <xf numFmtId="165" fontId="38" fillId="2" borderId="211" xfId="0" applyNumberFormat="1" applyFont="1" applyFill="1" applyBorder="1" applyAlignment="1"/>
    <xf numFmtId="0" fontId="38" fillId="0" borderId="170" xfId="0" applyNumberFormat="1" applyFont="1" applyBorder="1" applyAlignment="1"/>
    <xf numFmtId="0" fontId="37" fillId="2" borderId="85" xfId="0" applyNumberFormat="1" applyFont="1" applyFill="1" applyBorder="1" applyAlignment="1"/>
    <xf numFmtId="0" fontId="45" fillId="0" borderId="0" xfId="0" applyFont="1" applyAlignment="1"/>
    <xf numFmtId="49" fontId="32" fillId="11" borderId="227" xfId="0" applyNumberFormat="1" applyFont="1" applyFill="1" applyBorder="1" applyAlignment="1"/>
    <xf numFmtId="49" fontId="32" fillId="2" borderId="99" xfId="0" applyNumberFormat="1" applyFont="1" applyFill="1" applyBorder="1" applyAlignment="1"/>
    <xf numFmtId="1" fontId="0" fillId="11" borderId="0" xfId="0" applyNumberFormat="1" applyFont="1" applyFill="1" applyAlignment="1"/>
    <xf numFmtId="165" fontId="0" fillId="2" borderId="118" xfId="0" applyNumberFormat="1" applyFont="1" applyFill="1" applyBorder="1" applyAlignment="1">
      <alignment horizontal="right"/>
    </xf>
    <xf numFmtId="165" fontId="0" fillId="2" borderId="239" xfId="0" applyNumberFormat="1" applyFont="1" applyFill="1" applyBorder="1" applyAlignment="1">
      <alignment horizontal="right"/>
    </xf>
    <xf numFmtId="49" fontId="0" fillId="2" borderId="240" xfId="0" applyNumberFormat="1" applyFont="1" applyFill="1" applyBorder="1" applyAlignment="1">
      <alignment horizontal="center"/>
    </xf>
    <xf numFmtId="49" fontId="0" fillId="2" borderId="241" xfId="0" applyNumberFormat="1" applyFont="1" applyFill="1" applyBorder="1" applyAlignment="1">
      <alignment horizontal="center"/>
    </xf>
    <xf numFmtId="164" fontId="0" fillId="0" borderId="171" xfId="0" applyNumberFormat="1" applyBorder="1" applyAlignment="1"/>
    <xf numFmtId="164" fontId="0" fillId="0" borderId="242" xfId="0" applyNumberFormat="1" applyBorder="1" applyAlignment="1"/>
    <xf numFmtId="165" fontId="0" fillId="2" borderId="218" xfId="0" applyNumberFormat="1" applyFont="1" applyFill="1" applyBorder="1" applyAlignment="1"/>
    <xf numFmtId="0" fontId="0" fillId="0" borderId="0" xfId="0" applyNumberFormat="1" applyFont="1" applyFill="1" applyAlignment="1"/>
    <xf numFmtId="0" fontId="0" fillId="11" borderId="246" xfId="0" applyNumberFormat="1" applyFont="1" applyFill="1" applyBorder="1" applyAlignment="1"/>
    <xf numFmtId="1" fontId="38" fillId="5" borderId="29" xfId="0" applyNumberFormat="1" applyFont="1" applyFill="1" applyBorder="1" applyAlignment="1">
      <alignment horizontal="center"/>
    </xf>
    <xf numFmtId="1" fontId="38" fillId="5" borderId="80" xfId="0" applyNumberFormat="1" applyFont="1" applyFill="1" applyBorder="1" applyAlignment="1">
      <alignment horizontal="center"/>
    </xf>
    <xf numFmtId="1" fontId="38" fillId="5" borderId="112" xfId="0" applyNumberFormat="1" applyFont="1" applyFill="1" applyBorder="1" applyAlignment="1">
      <alignment horizontal="center"/>
    </xf>
    <xf numFmtId="164" fontId="39" fillId="11" borderId="247" xfId="0" applyNumberFormat="1" applyFont="1" applyFill="1" applyBorder="1" applyAlignment="1"/>
    <xf numFmtId="49" fontId="18" fillId="11" borderId="8" xfId="0" applyNumberFormat="1" applyFont="1" applyFill="1" applyBorder="1" applyAlignment="1"/>
    <xf numFmtId="1" fontId="18" fillId="11" borderId="8" xfId="0" applyNumberFormat="1" applyFont="1" applyFill="1" applyBorder="1" applyAlignment="1">
      <alignment horizontal="center"/>
    </xf>
    <xf numFmtId="49" fontId="18" fillId="11" borderId="8" xfId="0" applyNumberFormat="1" applyFont="1" applyFill="1" applyBorder="1" applyAlignment="1">
      <alignment horizontal="left"/>
    </xf>
    <xf numFmtId="165" fontId="18" fillId="11" borderId="8" xfId="0" applyNumberFormat="1" applyFont="1" applyFill="1" applyBorder="1" applyAlignment="1">
      <alignment horizontal="right"/>
    </xf>
    <xf numFmtId="165" fontId="18" fillId="11" borderId="8" xfId="0" applyNumberFormat="1" applyFont="1" applyFill="1" applyBorder="1" applyAlignment="1"/>
    <xf numFmtId="165" fontId="16" fillId="11" borderId="8" xfId="0" applyNumberFormat="1" applyFont="1" applyFill="1" applyBorder="1" applyAlignment="1"/>
    <xf numFmtId="1" fontId="35" fillId="5" borderId="125" xfId="0" applyNumberFormat="1" applyFont="1" applyFill="1" applyBorder="1" applyAlignment="1">
      <alignment horizontal="center"/>
    </xf>
    <xf numFmtId="165" fontId="35" fillId="2" borderId="250" xfId="0" applyNumberFormat="1" applyFont="1" applyFill="1" applyBorder="1" applyAlignment="1">
      <alignment horizontal="right"/>
    </xf>
    <xf numFmtId="49" fontId="35" fillId="2" borderId="251" xfId="0" applyNumberFormat="1" applyFont="1" applyFill="1" applyBorder="1" applyAlignment="1">
      <alignment horizontal="center"/>
    </xf>
    <xf numFmtId="165" fontId="35" fillId="2" borderId="249" xfId="0" applyNumberFormat="1" applyFont="1" applyFill="1" applyBorder="1" applyAlignment="1"/>
    <xf numFmtId="165" fontId="35" fillId="2" borderId="252" xfId="0" applyNumberFormat="1" applyFont="1" applyFill="1" applyBorder="1" applyAlignment="1"/>
    <xf numFmtId="165" fontId="35" fillId="2" borderId="254" xfId="0" applyNumberFormat="1" applyFont="1" applyFill="1" applyBorder="1" applyAlignment="1"/>
    <xf numFmtId="1" fontId="35" fillId="5" borderId="131" xfId="0" applyNumberFormat="1" applyFont="1" applyFill="1" applyBorder="1" applyAlignment="1">
      <alignment horizontal="center"/>
    </xf>
    <xf numFmtId="165" fontId="35" fillId="2" borderId="257" xfId="0" applyNumberFormat="1" applyFont="1" applyFill="1" applyBorder="1" applyAlignment="1">
      <alignment horizontal="right"/>
    </xf>
    <xf numFmtId="49" fontId="35" fillId="2" borderId="258" xfId="0" applyNumberFormat="1" applyFont="1" applyFill="1" applyBorder="1" applyAlignment="1">
      <alignment horizontal="center"/>
    </xf>
    <xf numFmtId="165" fontId="35" fillId="2" borderId="256" xfId="0" applyNumberFormat="1" applyFont="1" applyFill="1" applyBorder="1" applyAlignment="1"/>
    <xf numFmtId="165" fontId="35" fillId="2" borderId="259" xfId="0" applyNumberFormat="1" applyFont="1" applyFill="1" applyBorder="1" applyAlignment="1"/>
    <xf numFmtId="49" fontId="35" fillId="2" borderId="61" xfId="0" applyNumberFormat="1" applyFont="1" applyFill="1" applyBorder="1" applyAlignment="1">
      <alignment horizontal="left"/>
    </xf>
    <xf numFmtId="49" fontId="0" fillId="2" borderId="134" xfId="0" applyNumberFormat="1" applyFont="1" applyFill="1" applyBorder="1" applyAlignment="1">
      <alignment horizontal="center"/>
    </xf>
    <xf numFmtId="49" fontId="35" fillId="2" borderId="260" xfId="0" applyNumberFormat="1" applyFont="1" applyFill="1" applyBorder="1" applyAlignment="1">
      <alignment horizontal="center"/>
    </xf>
    <xf numFmtId="165" fontId="0" fillId="2" borderId="75" xfId="0" applyNumberFormat="1" applyFont="1" applyFill="1" applyBorder="1" applyAlignment="1"/>
    <xf numFmtId="165" fontId="35" fillId="2" borderId="173" xfId="0" applyNumberFormat="1" applyFont="1" applyFill="1" applyBorder="1" applyAlignment="1"/>
    <xf numFmtId="165" fontId="35" fillId="2" borderId="261" xfId="0" applyNumberFormat="1" applyFont="1" applyFill="1" applyBorder="1" applyAlignment="1"/>
    <xf numFmtId="165" fontId="0" fillId="2" borderId="248" xfId="0" applyNumberFormat="1" applyFont="1" applyFill="1" applyBorder="1" applyAlignment="1"/>
    <xf numFmtId="165" fontId="0" fillId="2" borderId="252" xfId="0" applyNumberFormat="1" applyFont="1" applyFill="1" applyBorder="1" applyAlignment="1"/>
    <xf numFmtId="165" fontId="0" fillId="2" borderId="253" xfId="0" applyNumberFormat="1" applyFont="1" applyFill="1" applyBorder="1" applyAlignment="1"/>
    <xf numFmtId="165" fontId="0" fillId="2" borderId="254" xfId="0" applyNumberFormat="1" applyFont="1" applyFill="1" applyBorder="1" applyAlignment="1"/>
    <xf numFmtId="165" fontId="35" fillId="2" borderId="253" xfId="0" applyNumberFormat="1" applyFont="1" applyFill="1" applyBorder="1" applyAlignment="1"/>
    <xf numFmtId="165" fontId="35" fillId="2" borderId="255" xfId="0" applyNumberFormat="1" applyFont="1" applyFill="1" applyBorder="1" applyAlignment="1"/>
    <xf numFmtId="165" fontId="0" fillId="2" borderId="262" xfId="0" applyNumberFormat="1" applyFont="1" applyFill="1" applyBorder="1" applyAlignment="1"/>
    <xf numFmtId="165" fontId="0" fillId="2" borderId="263" xfId="0" applyNumberFormat="1" applyFont="1" applyFill="1" applyBorder="1" applyAlignment="1"/>
    <xf numFmtId="165" fontId="22" fillId="2" borderId="45" xfId="0" applyNumberFormat="1" applyFont="1" applyFill="1" applyBorder="1" applyAlignment="1"/>
    <xf numFmtId="4" fontId="8" fillId="2" borderId="8" xfId="0" applyNumberFormat="1" applyFont="1" applyFill="1" applyBorder="1" applyAlignment="1"/>
    <xf numFmtId="4" fontId="25" fillId="2" borderId="17" xfId="0" applyNumberFormat="1" applyFont="1" applyFill="1" applyBorder="1" applyAlignment="1"/>
    <xf numFmtId="4" fontId="22" fillId="2" borderId="17" xfId="0" applyNumberFormat="1" applyFont="1" applyFill="1" applyBorder="1" applyAlignment="1"/>
    <xf numFmtId="165" fontId="22" fillId="2" borderId="140" xfId="0" applyNumberFormat="1" applyFont="1" applyFill="1" applyBorder="1" applyAlignment="1"/>
    <xf numFmtId="165" fontId="22" fillId="2" borderId="141" xfId="0" applyNumberFormat="1" applyFont="1" applyFill="1" applyBorder="1" applyAlignment="1"/>
    <xf numFmtId="0" fontId="12" fillId="2" borderId="65" xfId="0" applyNumberFormat="1" applyFont="1" applyFill="1" applyBorder="1" applyAlignment="1"/>
    <xf numFmtId="165" fontId="0" fillId="2" borderId="62" xfId="0" applyNumberFormat="1" applyFont="1" applyFill="1" applyBorder="1" applyAlignment="1"/>
    <xf numFmtId="49" fontId="0" fillId="2" borderId="118" xfId="0" applyNumberFormat="1" applyFont="1" applyFill="1" applyBorder="1" applyAlignment="1">
      <alignment horizontal="center"/>
    </xf>
    <xf numFmtId="165" fontId="12" fillId="2" borderId="208" xfId="0" applyNumberFormat="1" applyFont="1" applyFill="1" applyBorder="1" applyAlignment="1"/>
    <xf numFmtId="165" fontId="0" fillId="2" borderId="113" xfId="0" applyNumberFormat="1" applyFont="1" applyFill="1" applyBorder="1" applyAlignment="1"/>
    <xf numFmtId="165" fontId="0" fillId="2" borderId="265" xfId="0" applyNumberFormat="1" applyFont="1" applyFill="1" applyBorder="1" applyAlignment="1"/>
    <xf numFmtId="49" fontId="35" fillId="0" borderId="46" xfId="0" applyNumberFormat="1" applyFont="1" applyFill="1" applyBorder="1" applyAlignment="1"/>
    <xf numFmtId="49" fontId="35" fillId="2" borderId="105" xfId="0" applyNumberFormat="1" applyFont="1" applyFill="1" applyBorder="1" applyAlignment="1">
      <alignment horizontal="center"/>
    </xf>
    <xf numFmtId="165" fontId="35" fillId="2" borderId="104" xfId="0" applyNumberFormat="1" applyFont="1" applyFill="1" applyBorder="1" applyAlignment="1"/>
    <xf numFmtId="0" fontId="35" fillId="11" borderId="0" xfId="0" applyNumberFormat="1" applyFont="1" applyFill="1" applyAlignment="1"/>
    <xf numFmtId="0" fontId="35" fillId="0" borderId="0" xfId="0" applyNumberFormat="1" applyFont="1" applyAlignment="1"/>
    <xf numFmtId="0" fontId="35" fillId="0" borderId="0" xfId="0" applyFont="1" applyAlignment="1"/>
    <xf numFmtId="49" fontId="0" fillId="0" borderId="266" xfId="0" applyNumberFormat="1" applyFont="1" applyFill="1" applyBorder="1" applyAlignment="1"/>
    <xf numFmtId="0" fontId="0" fillId="0" borderId="267" xfId="0" applyNumberFormat="1" applyFont="1" applyBorder="1" applyAlignment="1"/>
    <xf numFmtId="1" fontId="0" fillId="11" borderId="268" xfId="0" applyNumberFormat="1" applyFont="1" applyFill="1" applyBorder="1" applyAlignment="1">
      <alignment horizontal="center"/>
    </xf>
    <xf numFmtId="1" fontId="35" fillId="11" borderId="70" xfId="0" applyNumberFormat="1" applyFont="1" applyFill="1" applyBorder="1" applyAlignment="1">
      <alignment horizontal="center"/>
    </xf>
    <xf numFmtId="0" fontId="32" fillId="11" borderId="0" xfId="0" applyNumberFormat="1" applyFont="1" applyFill="1" applyAlignment="1"/>
    <xf numFmtId="165" fontId="0" fillId="2" borderId="269" xfId="0" applyNumberFormat="1" applyFont="1" applyFill="1" applyBorder="1" applyAlignment="1"/>
    <xf numFmtId="49" fontId="0" fillId="2" borderId="173" xfId="0" applyNumberFormat="1" applyFont="1" applyFill="1" applyBorder="1" applyAlignment="1">
      <alignment horizontal="center"/>
    </xf>
    <xf numFmtId="165" fontId="0" fillId="2" borderId="208" xfId="0" applyNumberFormat="1" applyFont="1" applyFill="1" applyBorder="1" applyAlignment="1"/>
    <xf numFmtId="49" fontId="35" fillId="11" borderId="8" xfId="0" applyNumberFormat="1" applyFont="1" applyFill="1" applyBorder="1" applyAlignment="1"/>
    <xf numFmtId="0" fontId="35" fillId="11" borderId="8" xfId="0" applyNumberFormat="1" applyFont="1" applyFill="1" applyBorder="1" applyAlignment="1"/>
    <xf numFmtId="165" fontId="0" fillId="2" borderId="271" xfId="0" applyNumberFormat="1" applyFont="1" applyFill="1" applyBorder="1" applyAlignment="1"/>
    <xf numFmtId="165" fontId="35" fillId="2" borderId="272" xfId="0" applyNumberFormat="1" applyFont="1" applyFill="1" applyBorder="1" applyAlignment="1">
      <alignment horizontal="right"/>
    </xf>
    <xf numFmtId="165" fontId="35" fillId="2" borderId="273" xfId="0" applyNumberFormat="1" applyFont="1" applyFill="1" applyBorder="1" applyAlignment="1">
      <alignment horizontal="right"/>
    </xf>
    <xf numFmtId="49" fontId="35" fillId="2" borderId="46" xfId="0" applyNumberFormat="1" applyFont="1" applyFill="1" applyBorder="1" applyAlignment="1"/>
    <xf numFmtId="165" fontId="31" fillId="2" borderId="104" xfId="0" applyNumberFormat="1" applyFont="1" applyFill="1" applyBorder="1" applyAlignment="1"/>
    <xf numFmtId="165" fontId="0" fillId="2" borderId="265" xfId="0" applyNumberFormat="1" applyFont="1" applyFill="1" applyBorder="1" applyAlignment="1">
      <alignment horizontal="center"/>
    </xf>
    <xf numFmtId="37" fontId="46" fillId="0" borderId="214" xfId="7" applyNumberFormat="1" applyFont="1" applyBorder="1"/>
    <xf numFmtId="37" fontId="46" fillId="0" borderId="264" xfId="7" applyNumberFormat="1" applyFont="1" applyBorder="1"/>
    <xf numFmtId="0" fontId="0" fillId="0" borderId="0" xfId="0" applyFont="1" applyFill="1" applyAlignment="1">
      <alignment horizontal="center"/>
    </xf>
    <xf numFmtId="49" fontId="0" fillId="4" borderId="29" xfId="0" applyNumberFormat="1" applyFont="1" applyFill="1" applyBorder="1" applyAlignment="1"/>
    <xf numFmtId="0" fontId="0" fillId="0" borderId="29" xfId="0" applyNumberFormat="1" applyFont="1" applyBorder="1" applyAlignment="1"/>
    <xf numFmtId="49" fontId="33" fillId="4" borderId="29" xfId="0" applyNumberFormat="1" applyFont="1" applyFill="1" applyBorder="1" applyAlignment="1">
      <alignment horizontal="center"/>
    </xf>
    <xf numFmtId="0" fontId="0" fillId="0" borderId="1" xfId="0" applyNumberFormat="1" applyFont="1" applyBorder="1" applyAlignment="1"/>
    <xf numFmtId="0" fontId="0" fillId="0" borderId="2" xfId="0" applyNumberFormat="1" applyFont="1" applyBorder="1" applyAlignment="1"/>
    <xf numFmtId="0" fontId="0" fillId="0" borderId="3" xfId="0" applyNumberFormat="1" applyFont="1" applyBorder="1" applyAlignment="1"/>
    <xf numFmtId="49" fontId="22" fillId="5" borderId="29" xfId="0" applyNumberFormat="1" applyFont="1" applyFill="1" applyBorder="1" applyAlignment="1">
      <alignment horizontal="center"/>
    </xf>
    <xf numFmtId="0" fontId="0" fillId="0" borderId="40" xfId="0" applyNumberFormat="1" applyFont="1" applyBorder="1" applyAlignment="1"/>
    <xf numFmtId="0" fontId="0" fillId="0" borderId="37" xfId="0" applyNumberFormat="1" applyFont="1" applyBorder="1" applyAlignment="1"/>
    <xf numFmtId="49" fontId="0" fillId="2" borderId="159" xfId="0" applyNumberFormat="1" applyFont="1" applyFill="1" applyBorder="1" applyAlignment="1">
      <alignment horizontal="left"/>
    </xf>
    <xf numFmtId="0" fontId="0" fillId="0" borderId="124" xfId="0" applyNumberFormat="1" applyFont="1" applyBorder="1" applyAlignment="1"/>
    <xf numFmtId="49" fontId="8" fillId="5" borderId="160" xfId="0" applyNumberFormat="1" applyFont="1" applyFill="1" applyBorder="1" applyAlignment="1">
      <alignment horizontal="center"/>
    </xf>
    <xf numFmtId="0" fontId="0" fillId="0" borderId="138" xfId="0" applyNumberFormat="1" applyFont="1" applyBorder="1" applyAlignment="1"/>
    <xf numFmtId="49" fontId="0" fillId="2" borderId="161" xfId="0" applyNumberFormat="1" applyFont="1" applyFill="1" applyBorder="1" applyAlignment="1">
      <alignment horizontal="left"/>
    </xf>
    <xf numFmtId="0" fontId="0" fillId="0" borderId="45" xfId="0" applyNumberFormat="1" applyFont="1" applyBorder="1" applyAlignment="1"/>
    <xf numFmtId="3" fontId="8" fillId="5" borderId="44" xfId="0" applyNumberFormat="1" applyFont="1" applyFill="1" applyBorder="1" applyAlignment="1">
      <alignment horizontal="center"/>
    </xf>
    <xf numFmtId="0" fontId="0" fillId="0" borderId="162" xfId="0" applyNumberFormat="1" applyFont="1" applyBorder="1" applyAlignment="1"/>
    <xf numFmtId="49" fontId="0" fillId="2" borderId="163" xfId="0" applyNumberFormat="1" applyFont="1" applyFill="1" applyBorder="1" applyAlignment="1">
      <alignment horizontal="left"/>
    </xf>
    <xf numFmtId="0" fontId="0" fillId="0" borderId="164" xfId="0" applyNumberFormat="1" applyFont="1" applyBorder="1" applyAlignment="1"/>
    <xf numFmtId="166" fontId="8" fillId="5" borderId="131" xfId="0" applyNumberFormat="1" applyFont="1" applyFill="1" applyBorder="1" applyAlignment="1">
      <alignment horizontal="center"/>
    </xf>
    <xf numFmtId="0" fontId="0" fillId="0" borderId="132" xfId="0" applyNumberFormat="1" applyFont="1" applyBorder="1" applyAlignment="1"/>
    <xf numFmtId="49" fontId="0" fillId="2" borderId="8" xfId="0" applyNumberFormat="1" applyFont="1" applyFill="1" applyBorder="1" applyAlignment="1">
      <alignment horizontal="left"/>
    </xf>
    <xf numFmtId="0" fontId="0" fillId="0" borderId="8" xfId="0" applyNumberFormat="1" applyFont="1" applyBorder="1" applyAlignment="1"/>
    <xf numFmtId="0" fontId="22" fillId="11" borderId="17" xfId="0" applyFont="1" applyFill="1" applyBorder="1" applyAlignment="1">
      <alignment horizontal="center"/>
    </xf>
    <xf numFmtId="1" fontId="11" fillId="11" borderId="17" xfId="0" applyNumberFormat="1" applyFont="1" applyFill="1" applyBorder="1" applyAlignment="1">
      <alignment horizontal="center"/>
    </xf>
    <xf numFmtId="49" fontId="35" fillId="2" borderId="109" xfId="0" applyNumberFormat="1" applyFont="1" applyFill="1" applyBorder="1" applyAlignment="1">
      <alignment horizontal="left"/>
    </xf>
    <xf numFmtId="49" fontId="35" fillId="2" borderId="77" xfId="0" applyNumberFormat="1" applyFont="1" applyFill="1" applyBorder="1" applyAlignment="1">
      <alignment horizontal="left"/>
    </xf>
    <xf numFmtId="49" fontId="35" fillId="2" borderId="57" xfId="0" applyNumberFormat="1" applyFont="1" applyFill="1" applyBorder="1" applyAlignment="1"/>
    <xf numFmtId="0" fontId="35" fillId="0" borderId="58" xfId="0" applyNumberFormat="1" applyFont="1" applyBorder="1" applyAlignment="1"/>
    <xf numFmtId="0" fontId="35" fillId="0" borderId="59" xfId="0" applyNumberFormat="1" applyFont="1" applyBorder="1" applyAlignment="1"/>
    <xf numFmtId="49" fontId="0" fillId="2" borderId="48" xfId="0" applyNumberFormat="1" applyFont="1" applyFill="1" applyBorder="1" applyAlignment="1"/>
    <xf numFmtId="0" fontId="0" fillId="0" borderId="49" xfId="0" applyNumberFormat="1" applyFont="1" applyBorder="1" applyAlignment="1"/>
    <xf numFmtId="49" fontId="35" fillId="2" borderId="51" xfId="0" applyNumberFormat="1" applyFont="1" applyFill="1" applyBorder="1" applyAlignment="1"/>
    <xf numFmtId="0" fontId="35" fillId="0" borderId="52" xfId="0" applyNumberFormat="1" applyFont="1" applyBorder="1" applyAlignment="1"/>
    <xf numFmtId="49" fontId="0" fillId="2" borderId="55" xfId="0" applyNumberFormat="1" applyFont="1" applyFill="1" applyBorder="1" applyAlignment="1"/>
    <xf numFmtId="0" fontId="0" fillId="0" borderId="39" xfId="0" applyNumberFormat="1" applyFont="1" applyBorder="1" applyAlignment="1"/>
    <xf numFmtId="0" fontId="0" fillId="0" borderId="102" xfId="0" applyNumberFormat="1" applyFont="1" applyBorder="1" applyAlignment="1"/>
    <xf numFmtId="49" fontId="35" fillId="2" borderId="106" xfId="0" applyNumberFormat="1" applyFont="1" applyFill="1" applyBorder="1" applyAlignment="1"/>
    <xf numFmtId="0" fontId="35" fillId="0" borderId="114" xfId="0" applyNumberFormat="1" applyFont="1" applyBorder="1" applyAlignment="1"/>
    <xf numFmtId="0" fontId="0" fillId="0" borderId="50" xfId="0" applyNumberFormat="1" applyFont="1" applyBorder="1" applyAlignment="1"/>
    <xf numFmtId="49" fontId="0" fillId="2" borderId="51" xfId="0" applyNumberFormat="1" applyFont="1" applyFill="1" applyBorder="1" applyAlignment="1"/>
    <xf numFmtId="0" fontId="0" fillId="0" borderId="21" xfId="0" applyNumberFormat="1" applyFont="1" applyBorder="1" applyAlignment="1"/>
    <xf numFmtId="49" fontId="35" fillId="0" borderId="30" xfId="0" applyNumberFormat="1" applyFont="1" applyBorder="1" applyAlignment="1"/>
    <xf numFmtId="0" fontId="35" fillId="0" borderId="30" xfId="0" applyNumberFormat="1" applyFont="1" applyBorder="1" applyAlignment="1"/>
    <xf numFmtId="49" fontId="35" fillId="2" borderId="33" xfId="0" applyNumberFormat="1" applyFont="1" applyFill="1" applyBorder="1" applyAlignment="1"/>
    <xf numFmtId="0" fontId="35" fillId="0" borderId="33" xfId="0" applyNumberFormat="1" applyFont="1" applyBorder="1" applyAlignment="1"/>
    <xf numFmtId="49" fontId="8" fillId="0" borderId="17" xfId="0" applyNumberFormat="1" applyFont="1" applyBorder="1" applyAlignment="1">
      <alignment horizontal="left"/>
    </xf>
    <xf numFmtId="49" fontId="0" fillId="0" borderId="41" xfId="0" applyNumberFormat="1" applyFont="1" applyBorder="1" applyAlignment="1"/>
    <xf numFmtId="0" fontId="0" fillId="0" borderId="41" xfId="0" applyNumberFormat="1" applyFont="1" applyBorder="1" applyAlignment="1"/>
    <xf numFmtId="49" fontId="32" fillId="0" borderId="48" xfId="0" applyNumberFormat="1" applyFont="1" applyBorder="1" applyAlignment="1"/>
    <xf numFmtId="49" fontId="0" fillId="2" borderId="53" xfId="0" applyNumberFormat="1" applyFont="1" applyFill="1" applyBorder="1" applyAlignment="1"/>
    <xf numFmtId="0" fontId="0" fillId="0" borderId="38" xfId="0" applyNumberFormat="1" applyFont="1" applyBorder="1" applyAlignment="1"/>
    <xf numFmtId="49" fontId="22" fillId="6" borderId="36" xfId="0" applyNumberFormat="1" applyFont="1" applyFill="1" applyBorder="1" applyAlignment="1"/>
    <xf numFmtId="0" fontId="0" fillId="0" borderId="25" xfId="0" applyNumberFormat="1" applyFont="1" applyBorder="1" applyAlignment="1"/>
    <xf numFmtId="0" fontId="0" fillId="2" borderId="36" xfId="0" applyFont="1" applyFill="1" applyBorder="1" applyAlignment="1"/>
    <xf numFmtId="2" fontId="21" fillId="2" borderId="32" xfId="0" applyNumberFormat="1" applyFont="1" applyFill="1" applyBorder="1" applyAlignment="1">
      <alignment horizontal="left" vertical="top" wrapText="1"/>
    </xf>
    <xf numFmtId="2" fontId="21" fillId="2" borderId="26" xfId="0" applyNumberFormat="1" applyFont="1" applyFill="1" applyBorder="1" applyAlignment="1">
      <alignment horizontal="left" vertical="top" wrapText="1"/>
    </xf>
    <xf numFmtId="2" fontId="21" fillId="2" borderId="31" xfId="0" applyNumberFormat="1" applyFont="1" applyFill="1" applyBorder="1" applyAlignment="1">
      <alignment horizontal="left" vertical="top" wrapText="1"/>
    </xf>
    <xf numFmtId="2" fontId="21" fillId="2" borderId="22" xfId="0" applyNumberFormat="1" applyFont="1" applyFill="1" applyBorder="1" applyAlignment="1">
      <alignment horizontal="left" vertical="top" wrapText="1"/>
    </xf>
    <xf numFmtId="2" fontId="21" fillId="2" borderId="23" xfId="0" applyNumberFormat="1" applyFont="1" applyFill="1" applyBorder="1" applyAlignment="1">
      <alignment horizontal="left" vertical="top" wrapText="1"/>
    </xf>
    <xf numFmtId="2" fontId="21" fillId="2" borderId="28" xfId="0" applyNumberFormat="1" applyFont="1" applyFill="1" applyBorder="1" applyAlignment="1">
      <alignment horizontal="left" vertical="top" wrapText="1"/>
    </xf>
    <xf numFmtId="2" fontId="21" fillId="2" borderId="34"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49" fontId="22" fillId="7" borderId="36" xfId="0" applyNumberFormat="1" applyFont="1" applyFill="1" applyBorder="1" applyAlignment="1"/>
    <xf numFmtId="49" fontId="22" fillId="4" borderId="36" xfId="0" applyNumberFormat="1" applyFont="1" applyFill="1" applyBorder="1" applyAlignment="1"/>
    <xf numFmtId="165" fontId="22" fillId="0" borderId="36" xfId="0" applyNumberFormat="1" applyFont="1" applyBorder="1" applyAlignment="1">
      <alignment horizontal="center"/>
    </xf>
    <xf numFmtId="0" fontId="22" fillId="11" borderId="8" xfId="0" applyFont="1" applyFill="1" applyBorder="1" applyAlignment="1">
      <alignment horizontal="center"/>
    </xf>
    <xf numFmtId="1" fontId="11" fillId="11" borderId="8" xfId="0" applyNumberFormat="1" applyFont="1" applyFill="1" applyBorder="1" applyAlignment="1">
      <alignment horizontal="center"/>
    </xf>
    <xf numFmtId="49" fontId="0" fillId="12" borderId="122" xfId="0" applyNumberFormat="1" applyFill="1" applyBorder="1" applyAlignment="1"/>
    <xf numFmtId="0" fontId="0" fillId="12" borderId="123" xfId="0" applyNumberFormat="1" applyFont="1" applyFill="1" applyBorder="1" applyAlignment="1"/>
    <xf numFmtId="3" fontId="37" fillId="5" borderId="44" xfId="0" applyNumberFormat="1" applyFont="1" applyFill="1" applyBorder="1" applyAlignment="1">
      <alignment horizontal="center"/>
    </xf>
    <xf numFmtId="49" fontId="38" fillId="2" borderId="127" xfId="0" applyNumberFormat="1" applyFont="1" applyFill="1" applyBorder="1" applyAlignment="1"/>
    <xf numFmtId="0" fontId="38" fillId="0" borderId="118" xfId="0" applyNumberFormat="1" applyFont="1" applyBorder="1" applyAlignment="1"/>
    <xf numFmtId="49" fontId="35" fillId="2" borderId="156" xfId="0" applyNumberFormat="1" applyFont="1" applyFill="1" applyBorder="1" applyAlignment="1"/>
    <xf numFmtId="0" fontId="35" fillId="0" borderId="157" xfId="0" applyNumberFormat="1" applyFont="1" applyBorder="1" applyAlignment="1"/>
    <xf numFmtId="49" fontId="0" fillId="11" borderId="8" xfId="0" applyNumberFormat="1" applyFont="1" applyFill="1" applyBorder="1" applyAlignment="1">
      <alignment horizontal="left"/>
    </xf>
    <xf numFmtId="0" fontId="0" fillId="11" borderId="8" xfId="0" applyNumberFormat="1" applyFont="1" applyFill="1" applyBorder="1" applyAlignment="1"/>
    <xf numFmtId="49" fontId="35" fillId="2" borderId="253" xfId="0" applyNumberFormat="1" applyFont="1" applyFill="1" applyBorder="1" applyAlignment="1"/>
    <xf numFmtId="49" fontId="35" fillId="2" borderId="255" xfId="0" applyNumberFormat="1" applyFont="1" applyFill="1" applyBorder="1" applyAlignment="1"/>
    <xf numFmtId="0" fontId="35" fillId="0" borderId="256" xfId="0" applyNumberFormat="1" applyFont="1" applyBorder="1" applyAlignment="1"/>
    <xf numFmtId="49" fontId="0" fillId="2" borderId="181" xfId="0" applyNumberFormat="1" applyFont="1" applyFill="1" applyBorder="1" applyAlignment="1"/>
    <xf numFmtId="0" fontId="0" fillId="0" borderId="182" xfId="0" applyNumberFormat="1" applyFont="1" applyBorder="1" applyAlignment="1"/>
    <xf numFmtId="49" fontId="35" fillId="0" borderId="248" xfId="0" applyNumberFormat="1" applyFont="1" applyBorder="1" applyAlignment="1"/>
    <xf numFmtId="0" fontId="35" fillId="0" borderId="249" xfId="0" applyNumberFormat="1" applyFont="1" applyBorder="1" applyAlignment="1"/>
    <xf numFmtId="49" fontId="35" fillId="2" borderId="225" xfId="0" applyNumberFormat="1" applyFont="1" applyFill="1" applyBorder="1" applyAlignment="1"/>
    <xf numFmtId="49" fontId="35" fillId="2" borderId="173" xfId="0" applyNumberFormat="1" applyFont="1" applyFill="1" applyBorder="1" applyAlignment="1"/>
    <xf numFmtId="49" fontId="8" fillId="0" borderId="8" xfId="0" applyNumberFormat="1" applyFont="1" applyFill="1" applyBorder="1" applyAlignment="1">
      <alignment horizontal="center"/>
    </xf>
    <xf numFmtId="49" fontId="0" fillId="2" borderId="189" xfId="0" applyNumberFormat="1" applyFont="1" applyFill="1" applyBorder="1" applyAlignment="1"/>
    <xf numFmtId="49" fontId="0" fillId="2" borderId="191" xfId="0" applyNumberFormat="1" applyFont="1" applyFill="1" applyBorder="1" applyAlignment="1"/>
    <xf numFmtId="0" fontId="0" fillId="0" borderId="192" xfId="0" applyNumberFormat="1" applyFont="1" applyBorder="1" applyAlignment="1"/>
    <xf numFmtId="49" fontId="0" fillId="0" borderId="17" xfId="0" applyNumberFormat="1" applyFont="1" applyBorder="1" applyAlignment="1"/>
    <xf numFmtId="0" fontId="0" fillId="0" borderId="17" xfId="0" applyNumberFormat="1" applyFont="1" applyBorder="1" applyAlignment="1"/>
    <xf numFmtId="49" fontId="22" fillId="4" borderId="29" xfId="0" applyNumberFormat="1" applyFont="1" applyFill="1" applyBorder="1" applyAlignment="1">
      <alignment horizontal="center"/>
    </xf>
    <xf numFmtId="49" fontId="35" fillId="2" borderId="145" xfId="0" applyNumberFormat="1" applyFont="1" applyFill="1" applyBorder="1" applyAlignment="1"/>
    <xf numFmtId="0" fontId="35" fillId="0" borderId="146" xfId="0" applyNumberFormat="1" applyFont="1" applyBorder="1" applyAlignment="1"/>
    <xf numFmtId="49" fontId="0" fillId="2" borderId="44" xfId="0" applyNumberFormat="1" applyFont="1" applyFill="1" applyBorder="1" applyAlignment="1">
      <alignment horizontal="left"/>
    </xf>
    <xf numFmtId="49" fontId="0" fillId="2" borderId="142" xfId="0" applyNumberFormat="1" applyFont="1" applyFill="1" applyBorder="1" applyAlignment="1">
      <alignment horizontal="left"/>
    </xf>
    <xf numFmtId="0" fontId="0" fillId="0" borderId="125" xfId="0" applyNumberFormat="1" applyFont="1" applyBorder="1" applyAlignment="1"/>
    <xf numFmtId="49" fontId="0" fillId="2" borderId="129" xfId="0" applyNumberFormat="1" applyFont="1" applyFill="1" applyBorder="1" applyAlignment="1">
      <alignment horizontal="left"/>
    </xf>
    <xf numFmtId="0" fontId="22" fillId="0" borderId="41" xfId="0" applyFont="1" applyBorder="1" applyAlignment="1">
      <alignment horizontal="center"/>
    </xf>
    <xf numFmtId="1" fontId="11" fillId="2" borderId="41" xfId="0" applyNumberFormat="1" applyFont="1" applyFill="1" applyBorder="1" applyAlignment="1">
      <alignment horizontal="center"/>
    </xf>
    <xf numFmtId="49" fontId="8" fillId="5" borderId="44" xfId="0" applyNumberFormat="1" applyFont="1" applyFill="1" applyBorder="1" applyAlignment="1">
      <alignment horizontal="center"/>
    </xf>
    <xf numFmtId="49" fontId="0" fillId="2" borderId="130" xfId="0" applyNumberFormat="1" applyFont="1" applyFill="1" applyBorder="1" applyAlignment="1">
      <alignment horizontal="left"/>
    </xf>
    <xf numFmtId="0" fontId="0" fillId="0" borderId="131" xfId="0" applyNumberFormat="1" applyFont="1" applyBorder="1" applyAlignment="1"/>
    <xf numFmtId="3" fontId="8" fillId="5" borderId="45" xfId="0" applyNumberFormat="1" applyFont="1" applyFill="1" applyBorder="1" applyAlignment="1">
      <alignment horizontal="center"/>
    </xf>
    <xf numFmtId="166" fontId="8" fillId="5" borderId="29" xfId="0" applyNumberFormat="1" applyFont="1" applyFill="1" applyBorder="1" applyAlignment="1">
      <alignment horizontal="center"/>
    </xf>
    <xf numFmtId="49" fontId="0" fillId="2" borderId="127" xfId="0" applyNumberFormat="1" applyFont="1" applyFill="1" applyBorder="1" applyAlignment="1"/>
    <xf numFmtId="0" fontId="0" fillId="0" borderId="118" xfId="0" applyNumberFormat="1" applyFont="1" applyBorder="1" applyAlignment="1"/>
    <xf numFmtId="0" fontId="0" fillId="0" borderId="144" xfId="0" applyNumberFormat="1" applyFont="1" applyBorder="1" applyAlignment="1"/>
    <xf numFmtId="49" fontId="32" fillId="2" borderId="127" xfId="0" applyNumberFormat="1" applyFont="1" applyFill="1" applyBorder="1" applyAlignment="1"/>
    <xf numFmtId="49" fontId="32" fillId="2" borderId="236" xfId="0" applyNumberFormat="1" applyFont="1" applyFill="1" applyBorder="1" applyAlignment="1"/>
    <xf numFmtId="0" fontId="0" fillId="0" borderId="216" xfId="0" applyNumberFormat="1" applyFont="1" applyBorder="1" applyAlignment="1"/>
    <xf numFmtId="49" fontId="32" fillId="2" borderId="53" xfId="0" applyNumberFormat="1" applyFont="1" applyFill="1" applyBorder="1" applyAlignment="1"/>
    <xf numFmtId="49" fontId="0" fillId="0" borderId="223" xfId="0" applyNumberFormat="1" applyFont="1" applyBorder="1" applyAlignment="1"/>
    <xf numFmtId="0" fontId="0" fillId="0" borderId="224" xfId="0" applyNumberFormat="1" applyFont="1" applyBorder="1" applyAlignment="1"/>
    <xf numFmtId="49" fontId="0" fillId="0" borderId="225" xfId="0" applyNumberFormat="1" applyFont="1" applyBorder="1" applyAlignment="1">
      <alignment horizontal="left"/>
    </xf>
    <xf numFmtId="49" fontId="0" fillId="0" borderId="62" xfId="0" applyNumberFormat="1" applyFont="1" applyBorder="1" applyAlignment="1">
      <alignment horizontal="left"/>
    </xf>
    <xf numFmtId="49" fontId="0" fillId="0" borderId="63" xfId="0" applyNumberFormat="1" applyFont="1" applyBorder="1" applyAlignment="1">
      <alignment horizontal="left"/>
    </xf>
    <xf numFmtId="49" fontId="35" fillId="2" borderId="153" xfId="0" applyNumberFormat="1" applyFont="1" applyFill="1" applyBorder="1" applyAlignment="1"/>
    <xf numFmtId="0" fontId="35" fillId="0" borderId="154" xfId="0" applyNumberFormat="1" applyFont="1" applyBorder="1" applyAlignment="1"/>
    <xf numFmtId="0" fontId="35" fillId="0" borderId="155" xfId="0" applyNumberFormat="1" applyFont="1" applyBorder="1" applyAlignment="1"/>
    <xf numFmtId="49" fontId="32" fillId="2" borderId="104" xfId="0" applyNumberFormat="1" applyFont="1" applyFill="1" applyBorder="1" applyAlignment="1"/>
    <xf numFmtId="0" fontId="0" fillId="0" borderId="97" xfId="0" applyNumberFormat="1" applyFont="1" applyBorder="1" applyAlignment="1"/>
    <xf numFmtId="49" fontId="32" fillId="2" borderId="147" xfId="0" applyNumberFormat="1" applyFont="1" applyFill="1" applyBorder="1" applyAlignment="1"/>
    <xf numFmtId="0" fontId="0" fillId="0" borderId="148" xfId="0" applyNumberFormat="1" applyFont="1" applyBorder="1" applyAlignment="1"/>
    <xf numFmtId="0" fontId="35" fillId="0" borderId="106" xfId="0" applyNumberFormat="1" applyFont="1" applyBorder="1" applyAlignment="1"/>
    <xf numFmtId="49" fontId="35" fillId="2" borderId="151" xfId="0" applyNumberFormat="1" applyFont="1" applyFill="1" applyBorder="1" applyAlignment="1"/>
    <xf numFmtId="0" fontId="35" fillId="0" borderId="60" xfId="0" applyNumberFormat="1" applyFont="1" applyBorder="1" applyAlignment="1"/>
    <xf numFmtId="0" fontId="35" fillId="0" borderId="152" xfId="0" applyNumberFormat="1" applyFont="1" applyBorder="1" applyAlignment="1"/>
    <xf numFmtId="49" fontId="0" fillId="4" borderId="129" xfId="0" applyNumberFormat="1" applyFont="1" applyFill="1" applyBorder="1" applyAlignment="1"/>
    <xf numFmtId="49" fontId="32" fillId="4" borderId="140" xfId="0" applyNumberFormat="1" applyFont="1" applyFill="1" applyBorder="1" applyAlignment="1"/>
    <xf numFmtId="0" fontId="0" fillId="0" borderId="141" xfId="0" applyNumberFormat="1" applyFont="1" applyBorder="1" applyAlignment="1"/>
    <xf numFmtId="49" fontId="35" fillId="2" borderId="149" xfId="0" applyNumberFormat="1" applyFont="1" applyFill="1" applyBorder="1" applyAlignment="1"/>
    <xf numFmtId="0" fontId="35" fillId="0" borderId="150" xfId="0" applyNumberFormat="1" applyFont="1" applyBorder="1" applyAlignment="1"/>
    <xf numFmtId="49" fontId="0" fillId="2" borderId="147" xfId="0" applyNumberFormat="1" applyFont="1" applyFill="1" applyBorder="1" applyAlignment="1"/>
    <xf numFmtId="49" fontId="0" fillId="0" borderId="42" xfId="0" applyNumberFormat="1" applyFont="1" applyBorder="1" applyAlignment="1"/>
    <xf numFmtId="0" fontId="0" fillId="0" borderId="42" xfId="0" applyNumberFormat="1" applyFont="1" applyBorder="1" applyAlignment="1"/>
    <xf numFmtId="49" fontId="35" fillId="2" borderId="128" xfId="0" applyNumberFormat="1" applyFont="1" applyFill="1" applyBorder="1" applyAlignment="1"/>
    <xf numFmtId="0" fontId="35" fillId="0" borderId="103" xfId="0" applyNumberFormat="1" applyFont="1" applyBorder="1" applyAlignment="1"/>
    <xf numFmtId="49" fontId="35" fillId="2" borderId="236" xfId="0" applyNumberFormat="1" applyFont="1" applyFill="1" applyBorder="1" applyAlignment="1"/>
    <xf numFmtId="0" fontId="35" fillId="0" borderId="216" xfId="0" applyNumberFormat="1" applyFont="1" applyBorder="1" applyAlignment="1"/>
    <xf numFmtId="0" fontId="35" fillId="0" borderId="217" xfId="0" applyNumberFormat="1" applyFont="1" applyBorder="1" applyAlignment="1"/>
    <xf numFmtId="49" fontId="0" fillId="2" borderId="29" xfId="0" applyNumberFormat="1" applyFont="1" applyFill="1" applyBorder="1" applyAlignment="1">
      <alignment horizontal="left"/>
    </xf>
    <xf numFmtId="166" fontId="8" fillId="5" borderId="44" xfId="0" applyNumberFormat="1" applyFont="1" applyFill="1" applyBorder="1" applyAlignment="1">
      <alignment horizontal="center"/>
    </xf>
    <xf numFmtId="166" fontId="8" fillId="5" borderId="45" xfId="0" applyNumberFormat="1" applyFont="1" applyFill="1" applyBorder="1" applyAlignment="1">
      <alignment horizontal="center"/>
    </xf>
    <xf numFmtId="0" fontId="22" fillId="11" borderId="42" xfId="0" applyFont="1" applyFill="1" applyBorder="1" applyAlignment="1">
      <alignment horizontal="center"/>
    </xf>
    <xf numFmtId="1" fontId="11" fillId="11" borderId="42" xfId="0" applyNumberFormat="1" applyFont="1" applyFill="1" applyBorder="1" applyAlignment="1">
      <alignment horizontal="center"/>
    </xf>
    <xf numFmtId="49" fontId="35" fillId="2" borderId="213" xfId="0" applyNumberFormat="1" applyFont="1" applyFill="1" applyBorder="1" applyAlignment="1"/>
    <xf numFmtId="0" fontId="35" fillId="0" borderId="208" xfId="0" applyNumberFormat="1" applyFont="1" applyBorder="1" applyAlignment="1"/>
    <xf numFmtId="49" fontId="0" fillId="2" borderId="145" xfId="0" applyNumberFormat="1" applyFont="1" applyFill="1" applyBorder="1" applyAlignment="1"/>
    <xf numFmtId="0" fontId="0" fillId="0" borderId="52" xfId="0" applyNumberFormat="1" applyFont="1" applyBorder="1" applyAlignment="1"/>
    <xf numFmtId="49" fontId="0" fillId="2" borderId="104" xfId="0" applyNumberFormat="1" applyFont="1" applyFill="1" applyBorder="1" applyAlignment="1"/>
    <xf numFmtId="49" fontId="0" fillId="11" borderId="42" xfId="0" applyNumberFormat="1" applyFont="1" applyFill="1" applyBorder="1" applyAlignment="1"/>
    <xf numFmtId="0" fontId="0" fillId="11" borderId="42" xfId="0" applyNumberFormat="1" applyFont="1" applyFill="1" applyBorder="1" applyAlignment="1"/>
    <xf numFmtId="49" fontId="35" fillId="11" borderId="128" xfId="0" applyNumberFormat="1" applyFont="1" applyFill="1" applyBorder="1" applyAlignment="1"/>
    <xf numFmtId="0" fontId="35" fillId="11" borderId="103" xfId="0" applyNumberFormat="1" applyFont="1" applyFill="1" applyBorder="1" applyAlignment="1"/>
    <xf numFmtId="49" fontId="35" fillId="2" borderId="127" xfId="0" applyNumberFormat="1" applyFont="1" applyFill="1" applyBorder="1" applyAlignment="1"/>
    <xf numFmtId="0" fontId="35" fillId="0" borderId="118" xfId="0" applyNumberFormat="1" applyFont="1" applyBorder="1" applyAlignment="1"/>
    <xf numFmtId="49" fontId="0" fillId="0" borderId="238" xfId="0" applyNumberFormat="1" applyFont="1" applyBorder="1" applyAlignment="1">
      <alignment horizontal="left"/>
    </xf>
    <xf numFmtId="49" fontId="0" fillId="0" borderId="239" xfId="0" applyNumberFormat="1" applyFont="1" applyBorder="1" applyAlignment="1">
      <alignment horizontal="left"/>
    </xf>
    <xf numFmtId="49" fontId="0" fillId="0" borderId="243" xfId="0" applyNumberFormat="1" applyFont="1" applyBorder="1" applyAlignment="1">
      <alignment horizontal="left"/>
    </xf>
    <xf numFmtId="49" fontId="0" fillId="0" borderId="244" xfId="0" applyNumberFormat="1" applyFont="1" applyBorder="1" applyAlignment="1">
      <alignment horizontal="left"/>
    </xf>
    <xf numFmtId="49" fontId="0" fillId="0" borderId="245" xfId="0" applyNumberFormat="1" applyFont="1" applyBorder="1" applyAlignment="1">
      <alignment horizontal="left"/>
    </xf>
    <xf numFmtId="49" fontId="35" fillId="11" borderId="228" xfId="0" applyNumberFormat="1" applyFont="1" applyFill="1" applyBorder="1" applyAlignment="1"/>
    <xf numFmtId="0" fontId="35" fillId="11" borderId="229" xfId="0" applyNumberFormat="1" applyFont="1" applyFill="1" applyBorder="1" applyAlignment="1"/>
    <xf numFmtId="0" fontId="0" fillId="0" borderId="7" xfId="0" applyNumberFormat="1" applyFont="1" applyBorder="1" applyAlignment="1"/>
    <xf numFmtId="49" fontId="8" fillId="13" borderId="61" xfId="0" applyNumberFormat="1" applyFont="1" applyFill="1" applyBorder="1" applyAlignment="1"/>
    <xf numFmtId="0" fontId="8" fillId="13" borderId="62" xfId="0" applyNumberFormat="1" applyFont="1" applyFill="1" applyBorder="1" applyAlignment="1"/>
    <xf numFmtId="0" fontId="8" fillId="13" borderId="63" xfId="0" applyNumberFormat="1" applyFont="1" applyFill="1" applyBorder="1" applyAlignment="1"/>
    <xf numFmtId="49" fontId="12" fillId="8" borderId="165" xfId="0" applyNumberFormat="1" applyFont="1" applyFill="1" applyBorder="1" applyAlignment="1">
      <alignment horizontal="center" vertical="center"/>
    </xf>
    <xf numFmtId="165" fontId="12" fillId="8" borderId="166" xfId="0" applyNumberFormat="1" applyFont="1" applyFill="1" applyBorder="1" applyAlignment="1">
      <alignment horizontal="center" vertical="center"/>
    </xf>
    <xf numFmtId="165" fontId="12" fillId="8" borderId="167" xfId="0" applyNumberFormat="1" applyFont="1" applyFill="1" applyBorder="1" applyAlignment="1">
      <alignment horizontal="center" vertical="center"/>
    </xf>
    <xf numFmtId="49" fontId="12" fillId="8" borderId="235" xfId="0" applyNumberFormat="1" applyFont="1" applyFill="1" applyBorder="1" applyAlignment="1">
      <alignment horizontal="center" vertical="center"/>
    </xf>
    <xf numFmtId="165" fontId="12" fillId="8" borderId="8" xfId="0" applyNumberFormat="1" applyFont="1" applyFill="1" applyBorder="1" applyAlignment="1">
      <alignment horizontal="center" vertical="center"/>
    </xf>
    <xf numFmtId="165" fontId="12" fillId="8" borderId="270" xfId="0" applyNumberFormat="1" applyFont="1" applyFill="1" applyBorder="1" applyAlignment="1">
      <alignment horizontal="center" vertical="center"/>
    </xf>
    <xf numFmtId="165" fontId="12" fillId="8" borderId="168" xfId="0" applyNumberFormat="1" applyFont="1" applyFill="1" applyBorder="1" applyAlignment="1">
      <alignment horizontal="center" vertical="center"/>
    </xf>
    <xf numFmtId="165" fontId="12" fillId="8" borderId="169" xfId="0" applyNumberFormat="1" applyFont="1" applyFill="1" applyBorder="1" applyAlignment="1">
      <alignment horizontal="center" vertical="center"/>
    </xf>
    <xf numFmtId="165" fontId="12" fillId="8" borderId="170" xfId="0" applyNumberFormat="1" applyFont="1" applyFill="1" applyBorder="1" applyAlignment="1">
      <alignment horizontal="center" vertical="center"/>
    </xf>
  </cellXfs>
  <cellStyles count="8">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heetViews>
  <sheetFormatPr defaultColWidth="8.85546875" defaultRowHeight="12.75" x14ac:dyDescent="0.2"/>
  <sheetData>
    <row r="1" spans="1:31" ht="33" x14ac:dyDescent="0.45">
      <c r="A1" s="261"/>
      <c r="B1" s="261"/>
      <c r="C1" s="261"/>
      <c r="D1" s="261"/>
      <c r="E1" s="262" t="s">
        <v>131</v>
      </c>
      <c r="F1" s="261"/>
      <c r="G1" s="261"/>
      <c r="H1" s="261"/>
      <c r="I1" s="261"/>
      <c r="J1" s="261"/>
      <c r="K1" s="261"/>
      <c r="L1" s="261"/>
      <c r="M1" s="261"/>
      <c r="N1" s="261"/>
      <c r="O1" s="261"/>
      <c r="P1" s="261"/>
      <c r="Q1" s="261"/>
      <c r="R1" s="261"/>
      <c r="S1" s="261"/>
      <c r="T1" s="261"/>
      <c r="U1" s="261"/>
      <c r="V1" s="261"/>
      <c r="W1" s="261"/>
      <c r="X1" s="261"/>
      <c r="Y1" s="261"/>
      <c r="Z1" s="261"/>
      <c r="AA1" s="261"/>
      <c r="AB1" s="261"/>
      <c r="AC1" s="591"/>
      <c r="AD1" s="591"/>
      <c r="AE1" s="591"/>
    </row>
    <row r="2" spans="1:31" x14ac:dyDescent="0.2">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591"/>
      <c r="AD2" s="591"/>
      <c r="AE2" s="591"/>
    </row>
    <row r="3" spans="1:31" x14ac:dyDescent="0.2">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591"/>
      <c r="AD3" s="591"/>
      <c r="AE3" s="591"/>
    </row>
    <row r="4" spans="1:31" x14ac:dyDescent="0.2">
      <c r="A4" s="263"/>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591"/>
      <c r="AD4" s="591"/>
      <c r="AE4" s="591"/>
    </row>
    <row r="5" spans="1:31" x14ac:dyDescent="0.2">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591"/>
      <c r="AD5" s="591"/>
      <c r="AE5" s="591"/>
    </row>
    <row r="6" spans="1:31" x14ac:dyDescent="0.2">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591"/>
      <c r="AD6" s="591"/>
      <c r="AE6" s="591"/>
    </row>
    <row r="7" spans="1:31" x14ac:dyDescent="0.2">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591"/>
      <c r="AD7" s="591"/>
      <c r="AE7" s="591"/>
    </row>
    <row r="8" spans="1:31" x14ac:dyDescent="0.2">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591"/>
      <c r="AD8" s="591"/>
      <c r="AE8" s="591"/>
    </row>
    <row r="9" spans="1:31" x14ac:dyDescent="0.2">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591"/>
      <c r="AD9" s="591"/>
      <c r="AE9" s="591"/>
    </row>
    <row r="10" spans="1:31" x14ac:dyDescent="0.2">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591"/>
      <c r="AD10" s="591"/>
      <c r="AE10" s="591"/>
    </row>
    <row r="11" spans="1:31" x14ac:dyDescent="0.2">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591"/>
      <c r="AD11" s="591"/>
      <c r="AE11" s="591"/>
    </row>
    <row r="12" spans="1:31" x14ac:dyDescent="0.2">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591"/>
      <c r="AD12" s="591"/>
      <c r="AE12" s="591"/>
    </row>
    <row r="13" spans="1:31" x14ac:dyDescent="0.2">
      <c r="A13" s="26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591"/>
      <c r="AD13" s="591"/>
      <c r="AE13" s="591"/>
    </row>
    <row r="14" spans="1:31" x14ac:dyDescent="0.2">
      <c r="A14" s="26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591"/>
      <c r="AD14" s="591"/>
      <c r="AE14" s="591"/>
    </row>
    <row r="15" spans="1:31" x14ac:dyDescent="0.2">
      <c r="A15" s="261"/>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591"/>
      <c r="AD15" s="591"/>
      <c r="AE15" s="591"/>
    </row>
    <row r="16" spans="1:31" x14ac:dyDescent="0.2">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591"/>
      <c r="AD16" s="591"/>
      <c r="AE16" s="591"/>
    </row>
    <row r="17" spans="1:31" x14ac:dyDescent="0.2">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591"/>
      <c r="AD17" s="591"/>
      <c r="AE17" s="591"/>
    </row>
    <row r="18" spans="1:31" x14ac:dyDescent="0.2">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591"/>
      <c r="AD18" s="591"/>
      <c r="AE18" s="591"/>
    </row>
    <row r="19" spans="1:31" x14ac:dyDescent="0.2">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591"/>
      <c r="AD19" s="591"/>
      <c r="AE19" s="591"/>
    </row>
    <row r="20" spans="1:31" x14ac:dyDescent="0.2">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591"/>
      <c r="AD20" s="591"/>
      <c r="AE20" s="591"/>
    </row>
    <row r="21" spans="1:31" x14ac:dyDescent="0.2">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591"/>
      <c r="AD21" s="591"/>
      <c r="AE21" s="591"/>
    </row>
    <row r="22" spans="1:31" x14ac:dyDescent="0.2">
      <c r="A22" s="261"/>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591"/>
      <c r="AD22" s="591"/>
      <c r="AE22" s="591"/>
    </row>
    <row r="23" spans="1:31" x14ac:dyDescent="0.2">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591"/>
      <c r="AD23" s="591"/>
      <c r="AE23" s="591"/>
    </row>
    <row r="24" spans="1:31" x14ac:dyDescent="0.2">
      <c r="A24" s="261"/>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591"/>
      <c r="AD24" s="591"/>
      <c r="AE24" s="591"/>
    </row>
    <row r="25" spans="1:31" x14ac:dyDescent="0.2">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591"/>
      <c r="AD25" s="591"/>
      <c r="AE25" s="591"/>
    </row>
    <row r="26" spans="1:31" x14ac:dyDescent="0.2">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591"/>
      <c r="AD26" s="591"/>
      <c r="AE26" s="591"/>
    </row>
    <row r="27" spans="1:31" x14ac:dyDescent="0.2">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591"/>
      <c r="AD27" s="591"/>
      <c r="AE27" s="591"/>
    </row>
    <row r="28" spans="1:31" x14ac:dyDescent="0.2">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591"/>
      <c r="AD28" s="591"/>
      <c r="AE28" s="591"/>
    </row>
    <row r="29" spans="1:31" x14ac:dyDescent="0.2">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591"/>
      <c r="AD29" s="591"/>
      <c r="AE29" s="591"/>
    </row>
    <row r="30" spans="1:31" x14ac:dyDescent="0.2">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591"/>
      <c r="AD30" s="591"/>
      <c r="AE30" s="591"/>
    </row>
    <row r="31" spans="1:31" x14ac:dyDescent="0.2">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591"/>
      <c r="AD31" s="591"/>
      <c r="AE31" s="591"/>
    </row>
    <row r="32" spans="1:31" x14ac:dyDescent="0.2">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591"/>
      <c r="AD32" s="591"/>
      <c r="AE32" s="591"/>
    </row>
    <row r="33" spans="1:31" x14ac:dyDescent="0.2">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591"/>
      <c r="AD33" s="591"/>
      <c r="AE33" s="591"/>
    </row>
    <row r="34" spans="1:31" x14ac:dyDescent="0.2">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591"/>
      <c r="AD34" s="591"/>
      <c r="AE34" s="591"/>
    </row>
    <row r="35" spans="1:31" x14ac:dyDescent="0.2">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591"/>
      <c r="AD35" s="591"/>
      <c r="AE35" s="591"/>
    </row>
    <row r="36" spans="1:31" x14ac:dyDescent="0.2">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591"/>
      <c r="AD36" s="591"/>
      <c r="AE36" s="591"/>
    </row>
    <row r="37" spans="1:31" x14ac:dyDescent="0.2">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591"/>
      <c r="AD37" s="591"/>
      <c r="AE37" s="591"/>
    </row>
    <row r="38" spans="1:31" x14ac:dyDescent="0.2">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591"/>
      <c r="AD38" s="591"/>
      <c r="AE38" s="591"/>
    </row>
    <row r="39" spans="1:31" x14ac:dyDescent="0.2">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591"/>
      <c r="AD39" s="591"/>
      <c r="AE39" s="591"/>
    </row>
    <row r="40" spans="1:31" x14ac:dyDescent="0.2">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591"/>
      <c r="AD40" s="591"/>
      <c r="AE40" s="591"/>
    </row>
    <row r="41" spans="1:31" x14ac:dyDescent="0.2">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591"/>
      <c r="AD41" s="591"/>
      <c r="AE41" s="591"/>
    </row>
    <row r="42" spans="1:31" x14ac:dyDescent="0.2">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591"/>
      <c r="AD42" s="591"/>
      <c r="AE42" s="591"/>
    </row>
    <row r="43" spans="1:31" x14ac:dyDescent="0.2">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591"/>
      <c r="AD43" s="591"/>
      <c r="AE43" s="591"/>
    </row>
    <row r="44" spans="1:31" x14ac:dyDescent="0.2">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591"/>
      <c r="AD44" s="591"/>
      <c r="AE44" s="591"/>
    </row>
    <row r="45" spans="1:31" x14ac:dyDescent="0.2">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591"/>
      <c r="AD45" s="591"/>
      <c r="AE45" s="591"/>
    </row>
    <row r="46" spans="1:31" x14ac:dyDescent="0.2">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591"/>
      <c r="AD46" s="591"/>
      <c r="AE46" s="591"/>
    </row>
    <row r="47" spans="1:31" x14ac:dyDescent="0.2">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591"/>
      <c r="AD47" s="591"/>
      <c r="AE47" s="591"/>
    </row>
    <row r="48" spans="1:31" x14ac:dyDescent="0.2">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591"/>
      <c r="AD48" s="591"/>
      <c r="AE48" s="591"/>
    </row>
    <row r="49" spans="1:31" x14ac:dyDescent="0.2">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591"/>
      <c r="AD49" s="591"/>
      <c r="AE49" s="591"/>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6"/>
  <sheetViews>
    <sheetView topLeftCell="A13" workbookViewId="0">
      <selection activeCell="C20" sqref="C20"/>
    </sheetView>
  </sheetViews>
  <sheetFormatPr defaultColWidth="10.140625" defaultRowHeight="13.5" customHeight="1" x14ac:dyDescent="0.2"/>
  <cols>
    <col min="1" max="1" width="21" style="196" customWidth="1"/>
    <col min="2" max="2" width="9.28515625" style="196" customWidth="1"/>
    <col min="3" max="3" width="7" style="196" customWidth="1"/>
    <col min="4" max="4" width="10.28515625" style="196" customWidth="1"/>
    <col min="5" max="5" width="16.140625" style="196" customWidth="1"/>
    <col min="6" max="7" width="12.7109375" style="196" customWidth="1"/>
    <col min="8" max="8" width="12.140625" style="196" customWidth="1"/>
    <col min="9" max="256" width="10.140625" style="196" customWidth="1"/>
  </cols>
  <sheetData>
    <row r="1" spans="1:256" ht="16.5" customHeight="1" thickBot="1" x14ac:dyDescent="0.25">
      <c r="A1" s="594" t="s">
        <v>130</v>
      </c>
      <c r="B1" s="595"/>
      <c r="C1" s="596"/>
      <c r="D1" s="597"/>
      <c r="E1" s="598" t="s">
        <v>14</v>
      </c>
      <c r="F1" s="595"/>
      <c r="G1" s="599"/>
      <c r="H1" s="600"/>
      <c r="I1" s="286"/>
      <c r="J1" s="286"/>
      <c r="K1" s="286"/>
      <c r="L1" s="286"/>
      <c r="M1" s="286"/>
      <c r="N1" s="286"/>
      <c r="O1" s="286"/>
      <c r="P1" s="286"/>
      <c r="Q1" s="286"/>
    </row>
    <row r="2" spans="1:256" ht="16.5" customHeight="1" thickBot="1" x14ac:dyDescent="0.25">
      <c r="A2" s="322"/>
      <c r="B2" s="323"/>
      <c r="C2" s="324"/>
      <c r="D2" s="279"/>
      <c r="E2" s="279"/>
      <c r="F2" s="328"/>
      <c r="G2" s="328"/>
      <c r="H2" s="329"/>
      <c r="I2" s="286"/>
      <c r="J2" s="286"/>
      <c r="K2" s="286"/>
      <c r="L2" s="286"/>
      <c r="M2" s="286"/>
      <c r="N2" s="286"/>
      <c r="O2" s="286"/>
      <c r="P2" s="286"/>
      <c r="Q2" s="286"/>
      <c r="R2" s="286"/>
      <c r="S2" s="286"/>
      <c r="T2" s="286"/>
      <c r="U2" s="286"/>
      <c r="V2" s="286"/>
      <c r="W2" s="286"/>
      <c r="X2" s="286"/>
      <c r="Y2" s="286"/>
    </row>
    <row r="3" spans="1:256" ht="16.5" customHeight="1" thickBot="1" x14ac:dyDescent="0.25">
      <c r="A3" s="601" t="s">
        <v>17</v>
      </c>
      <c r="B3" s="602"/>
      <c r="C3" s="603"/>
      <c r="D3" s="604"/>
      <c r="E3" s="330"/>
      <c r="F3" s="330"/>
      <c r="G3" s="330"/>
      <c r="H3" s="330"/>
      <c r="I3" s="286"/>
      <c r="J3" s="286"/>
      <c r="K3" s="286"/>
      <c r="L3" s="286"/>
      <c r="M3" s="286"/>
      <c r="N3" s="286"/>
      <c r="O3" s="286"/>
      <c r="P3" s="286"/>
      <c r="Q3" s="286"/>
      <c r="R3" s="286"/>
      <c r="S3" s="286"/>
      <c r="T3" s="286"/>
      <c r="U3" s="286"/>
      <c r="V3" s="286"/>
      <c r="W3" s="286"/>
      <c r="X3" s="286"/>
      <c r="Y3" s="286"/>
    </row>
    <row r="4" spans="1:256" ht="16.5" customHeight="1" thickBot="1" x14ac:dyDescent="0.25">
      <c r="A4" s="605" t="s">
        <v>143</v>
      </c>
      <c r="B4" s="606"/>
      <c r="C4" s="607">
        <v>750</v>
      </c>
      <c r="D4" s="608"/>
      <c r="E4" s="330"/>
      <c r="F4" s="330"/>
      <c r="G4" s="330"/>
      <c r="H4" s="330"/>
      <c r="I4" s="286"/>
      <c r="J4" s="286"/>
      <c r="K4" s="286"/>
      <c r="L4" s="286"/>
      <c r="M4" s="286"/>
      <c r="N4" s="286"/>
      <c r="O4" s="286"/>
      <c r="P4" s="286"/>
      <c r="Q4" s="286"/>
      <c r="R4" s="286"/>
      <c r="S4" s="286"/>
      <c r="T4" s="286"/>
      <c r="U4" s="286"/>
      <c r="V4" s="286"/>
      <c r="W4" s="286"/>
      <c r="X4" s="286"/>
      <c r="Y4" s="286"/>
    </row>
    <row r="5" spans="1:256" ht="16.5" customHeight="1" thickBot="1" x14ac:dyDescent="0.25">
      <c r="A5" s="609" t="s">
        <v>1</v>
      </c>
      <c r="B5" s="610"/>
      <c r="C5" s="611">
        <v>37</v>
      </c>
      <c r="D5" s="612"/>
      <c r="E5" s="330"/>
      <c r="F5" s="330"/>
      <c r="G5" s="330"/>
      <c r="H5" s="330"/>
      <c r="I5" s="286"/>
      <c r="J5" s="286"/>
      <c r="K5" s="286"/>
      <c r="L5" s="286"/>
      <c r="M5" s="286"/>
      <c r="N5" s="286"/>
      <c r="O5" s="286"/>
      <c r="P5" s="286"/>
      <c r="Q5" s="286"/>
      <c r="R5" s="286"/>
      <c r="S5" s="286"/>
      <c r="T5" s="286"/>
      <c r="U5" s="286"/>
      <c r="V5" s="286"/>
      <c r="W5" s="286"/>
      <c r="X5" s="286"/>
      <c r="Y5" s="286"/>
    </row>
    <row r="6" spans="1:256" ht="16.5" customHeight="1" thickBot="1" x14ac:dyDescent="0.25">
      <c r="A6" s="613"/>
      <c r="B6" s="614"/>
      <c r="C6" s="327"/>
      <c r="D6" s="307"/>
      <c r="E6" s="331">
        <f>C4/0.37</f>
        <v>2027.0270270270271</v>
      </c>
      <c r="F6" s="615"/>
      <c r="G6" s="616"/>
      <c r="H6" s="332"/>
      <c r="I6" s="286"/>
      <c r="J6" s="286"/>
      <c r="K6" s="286"/>
      <c r="L6" s="286"/>
      <c r="M6" s="286"/>
      <c r="N6" s="286"/>
      <c r="O6" s="286"/>
      <c r="P6" s="286"/>
      <c r="Q6" s="286"/>
      <c r="R6" s="286"/>
      <c r="S6" s="286"/>
      <c r="T6" s="286"/>
      <c r="U6" s="286"/>
      <c r="V6" s="286"/>
      <c r="W6" s="286"/>
      <c r="X6" s="286"/>
      <c r="Y6" s="286"/>
    </row>
    <row r="7" spans="1:256" ht="16.5" customHeight="1" thickBot="1" x14ac:dyDescent="0.25">
      <c r="A7" s="325" t="str">
        <f>IF(C8+C12+C16+C19&gt;1,"Du skal kun skrive i 1 af de 4 felter for anciennitet",".")</f>
        <v>.</v>
      </c>
      <c r="B7" s="326"/>
      <c r="C7" s="312"/>
      <c r="D7" s="29"/>
      <c r="E7" s="30" t="str">
        <f>DATABANK!B20</f>
        <v>01.10.2022</v>
      </c>
      <c r="F7" s="30" t="s">
        <v>2</v>
      </c>
      <c r="G7" s="30" t="s">
        <v>3</v>
      </c>
      <c r="H7" s="31" t="s">
        <v>21</v>
      </c>
      <c r="I7" s="286"/>
      <c r="J7" s="286"/>
      <c r="K7" s="286"/>
      <c r="L7" s="286"/>
      <c r="M7" s="286"/>
      <c r="N7" s="286"/>
      <c r="O7" s="286"/>
      <c r="P7" s="286"/>
      <c r="Q7" s="286"/>
      <c r="R7" s="286"/>
      <c r="S7" s="286"/>
      <c r="T7" s="286"/>
      <c r="U7" s="286"/>
      <c r="V7" s="286"/>
      <c r="W7" s="286"/>
      <c r="X7" s="286"/>
      <c r="Y7" s="286"/>
    </row>
    <row r="8" spans="1:256" ht="16.7" customHeight="1" thickBot="1" x14ac:dyDescent="0.25">
      <c r="A8" s="592" t="s">
        <v>22</v>
      </c>
      <c r="B8" s="593"/>
      <c r="C8" s="25"/>
      <c r="D8" s="293" t="s">
        <v>138</v>
      </c>
      <c r="E8" s="260" t="s">
        <v>129</v>
      </c>
      <c r="F8" s="33">
        <f>DATABANK!B28*C5/37</f>
        <v>353858</v>
      </c>
      <c r="G8" s="33">
        <f t="shared" ref="G8:G22" si="0">ROUND(F8/12,2)</f>
        <v>29488.17</v>
      </c>
      <c r="H8" s="34"/>
      <c r="I8" s="286"/>
      <c r="J8" s="286"/>
      <c r="K8" s="286"/>
      <c r="L8" s="286"/>
      <c r="M8" s="286"/>
      <c r="N8" s="286"/>
      <c r="O8" s="286"/>
      <c r="P8" s="286"/>
      <c r="Q8" s="286"/>
      <c r="R8" s="286"/>
      <c r="S8" s="286"/>
      <c r="T8" s="286"/>
      <c r="U8" s="286"/>
      <c r="V8" s="286"/>
      <c r="W8" s="286"/>
      <c r="X8" s="286"/>
      <c r="Y8" s="286"/>
    </row>
    <row r="9" spans="1:256" ht="16.7" customHeight="1" thickBot="1" x14ac:dyDescent="0.25">
      <c r="A9" s="622" t="s">
        <v>172</v>
      </c>
      <c r="B9" s="623"/>
      <c r="C9" s="623"/>
      <c r="D9" s="35">
        <f>DATABANK!C58</f>
        <v>2988.04</v>
      </c>
      <c r="E9" s="36" t="s">
        <v>4</v>
      </c>
      <c r="F9" s="17">
        <f>C8*C5/37*D9</f>
        <v>0</v>
      </c>
      <c r="G9" s="17">
        <f t="shared" si="0"/>
        <v>0</v>
      </c>
      <c r="H9" s="17"/>
      <c r="I9" s="286"/>
      <c r="J9" s="286"/>
      <c r="K9" s="286"/>
      <c r="L9" s="286"/>
      <c r="M9" s="286"/>
      <c r="N9" s="286"/>
      <c r="O9" s="286"/>
      <c r="P9" s="286"/>
      <c r="Q9" s="286"/>
      <c r="R9" s="286"/>
      <c r="S9" s="286"/>
      <c r="T9" s="286"/>
      <c r="U9" s="286"/>
      <c r="V9" s="286"/>
      <c r="W9" s="286"/>
      <c r="X9" s="286"/>
      <c r="Y9" s="286"/>
    </row>
    <row r="10" spans="1:256" ht="16.7" customHeight="1" x14ac:dyDescent="0.2">
      <c r="A10" s="624" t="s">
        <v>180</v>
      </c>
      <c r="B10" s="625"/>
      <c r="C10" s="625"/>
      <c r="D10" s="264">
        <f>(DATABANK!B31-DATABANK!B28)</f>
        <v>15235</v>
      </c>
      <c r="E10" s="265" t="s">
        <v>4</v>
      </c>
      <c r="F10" s="17">
        <f>C8*C5/37*D10</f>
        <v>0</v>
      </c>
      <c r="G10" s="266">
        <f t="shared" si="0"/>
        <v>0</v>
      </c>
      <c r="H10" s="266"/>
      <c r="I10" s="286"/>
      <c r="J10" s="286"/>
      <c r="K10" s="286"/>
      <c r="L10" s="286"/>
      <c r="M10" s="286"/>
      <c r="N10" s="286"/>
      <c r="O10" s="286"/>
      <c r="P10" s="286"/>
      <c r="Q10" s="286"/>
      <c r="R10" s="286"/>
      <c r="S10" s="286"/>
      <c r="T10" s="286"/>
      <c r="U10" s="286"/>
      <c r="V10" s="286"/>
      <c r="W10" s="286"/>
      <c r="X10" s="286"/>
      <c r="Y10" s="286"/>
    </row>
    <row r="11" spans="1:256" ht="16.7" customHeight="1" thickBot="1" x14ac:dyDescent="0.25">
      <c r="A11" s="624" t="s">
        <v>181</v>
      </c>
      <c r="B11" s="625"/>
      <c r="C11" s="625"/>
      <c r="D11" s="267">
        <f>(DATABANK!B32-DATABANK!B31)</f>
        <v>5243</v>
      </c>
      <c r="E11" s="265" t="s">
        <v>4</v>
      </c>
      <c r="F11" s="266">
        <f>C8*C5/37*D11</f>
        <v>0</v>
      </c>
      <c r="G11" s="266">
        <f t="shared" si="0"/>
        <v>0</v>
      </c>
      <c r="H11" s="266"/>
      <c r="I11" s="286"/>
      <c r="J11" s="286"/>
      <c r="K11" s="286"/>
      <c r="L11" s="286"/>
      <c r="M11" s="286"/>
      <c r="N11" s="286"/>
      <c r="O11" s="286"/>
      <c r="P11" s="286"/>
      <c r="Q11" s="286"/>
      <c r="R11" s="286"/>
      <c r="S11" s="286"/>
      <c r="T11" s="286"/>
      <c r="U11" s="286"/>
      <c r="V11" s="286"/>
      <c r="W11" s="286"/>
      <c r="X11" s="286"/>
      <c r="Y11" s="286"/>
    </row>
    <row r="12" spans="1:256" ht="16.7" customHeight="1" thickBot="1" x14ac:dyDescent="0.25">
      <c r="A12" s="592" t="s">
        <v>24</v>
      </c>
      <c r="B12" s="593"/>
      <c r="C12" s="25"/>
      <c r="D12" s="583">
        <f>(DATABANK!B31-DATABANK!B28)</f>
        <v>15235</v>
      </c>
      <c r="E12" s="36" t="s">
        <v>4</v>
      </c>
      <c r="F12" s="17">
        <f>C12*C5/37*D12</f>
        <v>0</v>
      </c>
      <c r="G12" s="17">
        <f t="shared" si="0"/>
        <v>0</v>
      </c>
      <c r="H12" s="17"/>
      <c r="I12" s="286"/>
      <c r="J12" s="286"/>
      <c r="K12" s="286"/>
      <c r="L12" s="286"/>
      <c r="M12" s="286"/>
      <c r="N12" s="286"/>
      <c r="O12" s="286"/>
      <c r="P12" s="286"/>
      <c r="Q12" s="286"/>
      <c r="R12" s="286"/>
      <c r="S12" s="286"/>
      <c r="T12" s="286"/>
      <c r="U12" s="286"/>
      <c r="V12" s="286"/>
      <c r="W12" s="286"/>
      <c r="X12" s="286"/>
      <c r="Y12" s="286"/>
    </row>
    <row r="13" spans="1:256" ht="16.7" customHeight="1" x14ac:dyDescent="0.2">
      <c r="A13" s="626" t="s">
        <v>25</v>
      </c>
      <c r="B13" s="627"/>
      <c r="C13" s="628"/>
      <c r="D13" s="580">
        <f>DATABANK!C58</f>
        <v>2988.04</v>
      </c>
      <c r="E13" s="579" t="s">
        <v>4</v>
      </c>
      <c r="F13" s="18">
        <f>C12*C5/37*D13</f>
        <v>0</v>
      </c>
      <c r="G13" s="18">
        <f t="shared" si="0"/>
        <v>0</v>
      </c>
      <c r="H13" s="18"/>
      <c r="I13" s="286"/>
      <c r="J13" s="286"/>
      <c r="K13" s="286"/>
      <c r="L13" s="286"/>
      <c r="M13" s="286"/>
      <c r="N13" s="286"/>
      <c r="O13" s="286"/>
      <c r="P13" s="286"/>
      <c r="Q13" s="286"/>
      <c r="R13" s="286"/>
      <c r="S13" s="286"/>
      <c r="T13" s="286"/>
      <c r="U13" s="286"/>
      <c r="V13" s="286"/>
      <c r="W13" s="286"/>
      <c r="X13" s="286"/>
      <c r="Y13" s="286"/>
    </row>
    <row r="14" spans="1:256" s="572" customFormat="1" ht="16.7" customHeight="1" x14ac:dyDescent="0.2">
      <c r="A14" s="581" t="s">
        <v>180</v>
      </c>
      <c r="B14" s="582"/>
      <c r="C14" s="582"/>
      <c r="D14" s="584">
        <f>(DATABANK!B34-DATABANK!B31)</f>
        <v>15990</v>
      </c>
      <c r="E14" s="579" t="s">
        <v>4</v>
      </c>
      <c r="F14" s="266">
        <f>C12*C5/37*D14</f>
        <v>0</v>
      </c>
      <c r="G14" s="266">
        <f t="shared" si="0"/>
        <v>0</v>
      </c>
      <c r="H14" s="266"/>
      <c r="I14" s="570"/>
      <c r="J14" s="570"/>
      <c r="K14" s="570"/>
      <c r="L14" s="570"/>
      <c r="M14" s="570"/>
      <c r="N14" s="570"/>
      <c r="O14" s="570"/>
      <c r="P14" s="570"/>
      <c r="Q14" s="570"/>
      <c r="R14" s="570"/>
      <c r="S14" s="570"/>
      <c r="T14" s="570"/>
      <c r="U14" s="570"/>
      <c r="V14" s="570"/>
      <c r="W14" s="570"/>
      <c r="X14" s="570"/>
      <c r="Y14" s="570"/>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571"/>
      <c r="AW14" s="571"/>
      <c r="AX14" s="571"/>
      <c r="AY14" s="571"/>
      <c r="AZ14" s="571"/>
      <c r="BA14" s="571"/>
      <c r="BB14" s="571"/>
      <c r="BC14" s="571"/>
      <c r="BD14" s="571"/>
      <c r="BE14" s="571"/>
      <c r="BF14" s="571"/>
      <c r="BG14" s="571"/>
      <c r="BH14" s="571"/>
      <c r="BI14" s="571"/>
      <c r="BJ14" s="571"/>
      <c r="BK14" s="571"/>
      <c r="BL14" s="571"/>
      <c r="BM14" s="571"/>
      <c r="BN14" s="571"/>
      <c r="BO14" s="571"/>
      <c r="BP14" s="571"/>
      <c r="BQ14" s="571"/>
      <c r="BR14" s="571"/>
      <c r="BS14" s="571"/>
      <c r="BT14" s="571"/>
      <c r="BU14" s="571"/>
      <c r="BV14" s="571"/>
      <c r="BW14" s="571"/>
      <c r="BX14" s="571"/>
      <c r="BY14" s="571"/>
      <c r="BZ14" s="571"/>
      <c r="CA14" s="571"/>
      <c r="CB14" s="571"/>
      <c r="CC14" s="571"/>
      <c r="CD14" s="571"/>
      <c r="CE14" s="571"/>
      <c r="CF14" s="571"/>
      <c r="CG14" s="571"/>
      <c r="CH14" s="571"/>
      <c r="CI14" s="571"/>
      <c r="CJ14" s="571"/>
      <c r="CK14" s="571"/>
      <c r="CL14" s="571"/>
      <c r="CM14" s="571"/>
      <c r="CN14" s="571"/>
      <c r="CO14" s="571"/>
      <c r="CP14" s="571"/>
      <c r="CQ14" s="571"/>
      <c r="CR14" s="571"/>
      <c r="CS14" s="571"/>
      <c r="CT14" s="571"/>
      <c r="CU14" s="571"/>
      <c r="CV14" s="571"/>
      <c r="CW14" s="571"/>
      <c r="CX14" s="571"/>
      <c r="CY14" s="571"/>
      <c r="CZ14" s="571"/>
      <c r="DA14" s="571"/>
      <c r="DB14" s="571"/>
      <c r="DC14" s="571"/>
      <c r="DD14" s="571"/>
      <c r="DE14" s="571"/>
      <c r="DF14" s="571"/>
      <c r="DG14" s="571"/>
      <c r="DH14" s="571"/>
      <c r="DI14" s="571"/>
      <c r="DJ14" s="571"/>
      <c r="DK14" s="571"/>
      <c r="DL14" s="571"/>
      <c r="DM14" s="571"/>
      <c r="DN14" s="571"/>
      <c r="DO14" s="571"/>
      <c r="DP14" s="571"/>
      <c r="DQ14" s="571"/>
      <c r="DR14" s="571"/>
      <c r="DS14" s="571"/>
      <c r="DT14" s="571"/>
      <c r="DU14" s="571"/>
      <c r="DV14" s="571"/>
      <c r="DW14" s="571"/>
      <c r="DX14" s="571"/>
      <c r="DY14" s="571"/>
      <c r="DZ14" s="571"/>
      <c r="EA14" s="571"/>
      <c r="EB14" s="571"/>
      <c r="EC14" s="571"/>
      <c r="ED14" s="571"/>
      <c r="EE14" s="571"/>
      <c r="EF14" s="571"/>
      <c r="EG14" s="571"/>
      <c r="EH14" s="571"/>
      <c r="EI14" s="571"/>
      <c r="EJ14" s="571"/>
      <c r="EK14" s="571"/>
      <c r="EL14" s="571"/>
      <c r="EM14" s="571"/>
      <c r="EN14" s="571"/>
      <c r="EO14" s="571"/>
      <c r="EP14" s="571"/>
      <c r="EQ14" s="571"/>
      <c r="ER14" s="571"/>
      <c r="ES14" s="571"/>
      <c r="ET14" s="571"/>
      <c r="EU14" s="571"/>
      <c r="EV14" s="571"/>
      <c r="EW14" s="571"/>
      <c r="EX14" s="571"/>
      <c r="EY14" s="571"/>
      <c r="EZ14" s="571"/>
      <c r="FA14" s="571"/>
      <c r="FB14" s="571"/>
      <c r="FC14" s="571"/>
      <c r="FD14" s="571"/>
      <c r="FE14" s="571"/>
      <c r="FF14" s="571"/>
      <c r="FG14" s="571"/>
      <c r="FH14" s="571"/>
      <c r="FI14" s="571"/>
      <c r="FJ14" s="571"/>
      <c r="FK14" s="571"/>
      <c r="FL14" s="571"/>
      <c r="FM14" s="571"/>
      <c r="FN14" s="571"/>
      <c r="FO14" s="571"/>
      <c r="FP14" s="571"/>
      <c r="FQ14" s="571"/>
      <c r="FR14" s="571"/>
      <c r="FS14" s="571"/>
      <c r="FT14" s="571"/>
      <c r="FU14" s="571"/>
      <c r="FV14" s="571"/>
      <c r="FW14" s="571"/>
      <c r="FX14" s="571"/>
      <c r="FY14" s="571"/>
      <c r="FZ14" s="571"/>
      <c r="GA14" s="571"/>
      <c r="GB14" s="571"/>
      <c r="GC14" s="571"/>
      <c r="GD14" s="571"/>
      <c r="GE14" s="571"/>
      <c r="GF14" s="571"/>
      <c r="GG14" s="571"/>
      <c r="GH14" s="571"/>
      <c r="GI14" s="571"/>
      <c r="GJ14" s="571"/>
      <c r="GK14" s="571"/>
      <c r="GL14" s="571"/>
      <c r="GM14" s="571"/>
      <c r="GN14" s="571"/>
      <c r="GO14" s="571"/>
      <c r="GP14" s="571"/>
      <c r="GQ14" s="571"/>
      <c r="GR14" s="571"/>
      <c r="GS14" s="571"/>
      <c r="GT14" s="571"/>
      <c r="GU14" s="571"/>
      <c r="GV14" s="571"/>
      <c r="GW14" s="571"/>
      <c r="GX14" s="571"/>
      <c r="GY14" s="571"/>
      <c r="GZ14" s="571"/>
      <c r="HA14" s="571"/>
      <c r="HB14" s="571"/>
      <c r="HC14" s="571"/>
      <c r="HD14" s="571"/>
      <c r="HE14" s="571"/>
      <c r="HF14" s="571"/>
      <c r="HG14" s="571"/>
      <c r="HH14" s="571"/>
      <c r="HI14" s="571"/>
      <c r="HJ14" s="571"/>
      <c r="HK14" s="571"/>
      <c r="HL14" s="571"/>
      <c r="HM14" s="571"/>
      <c r="HN14" s="571"/>
      <c r="HO14" s="571"/>
      <c r="HP14" s="571"/>
      <c r="HQ14" s="571"/>
      <c r="HR14" s="571"/>
      <c r="HS14" s="571"/>
      <c r="HT14" s="571"/>
      <c r="HU14" s="571"/>
      <c r="HV14" s="571"/>
      <c r="HW14" s="571"/>
      <c r="HX14" s="571"/>
      <c r="HY14" s="571"/>
      <c r="HZ14" s="571"/>
      <c r="IA14" s="571"/>
      <c r="IB14" s="571"/>
      <c r="IC14" s="571"/>
      <c r="ID14" s="571"/>
      <c r="IE14" s="571"/>
      <c r="IF14" s="571"/>
      <c r="IG14" s="571"/>
      <c r="IH14" s="571"/>
      <c r="II14" s="571"/>
      <c r="IJ14" s="571"/>
      <c r="IK14" s="571"/>
      <c r="IL14" s="571"/>
      <c r="IM14" s="571"/>
      <c r="IN14" s="571"/>
      <c r="IO14" s="571"/>
      <c r="IP14" s="571"/>
      <c r="IQ14" s="571"/>
      <c r="IR14" s="571"/>
      <c r="IS14" s="571"/>
      <c r="IT14" s="571"/>
      <c r="IU14" s="571"/>
      <c r="IV14" s="571"/>
    </row>
    <row r="15" spans="1:256" ht="16.7" customHeight="1" thickBot="1" x14ac:dyDescent="0.25">
      <c r="A15" s="617" t="s">
        <v>181</v>
      </c>
      <c r="B15" s="618"/>
      <c r="C15" s="618"/>
      <c r="D15" s="585">
        <f>(DATABANK!B35-DATABANK!B34)</f>
        <v>5498</v>
      </c>
      <c r="E15" s="265" t="s">
        <v>4</v>
      </c>
      <c r="F15" s="266">
        <f>C12*C5/37*D15</f>
        <v>0</v>
      </c>
      <c r="G15" s="266">
        <f t="shared" si="0"/>
        <v>0</v>
      </c>
      <c r="H15" s="266"/>
      <c r="I15" s="286"/>
      <c r="J15" s="286"/>
      <c r="K15" s="286"/>
      <c r="L15" s="286"/>
      <c r="M15" s="286"/>
      <c r="N15" s="286"/>
      <c r="O15" s="286"/>
      <c r="P15" s="286"/>
      <c r="Q15" s="286"/>
      <c r="R15" s="286"/>
      <c r="S15" s="286"/>
      <c r="T15" s="286"/>
      <c r="U15" s="286"/>
      <c r="V15" s="286"/>
      <c r="W15" s="286"/>
      <c r="X15" s="286"/>
      <c r="Y15" s="286"/>
    </row>
    <row r="16" spans="1:256" ht="16.7" customHeight="1" thickBot="1" x14ac:dyDescent="0.25">
      <c r="A16" s="592" t="s">
        <v>26</v>
      </c>
      <c r="B16" s="593"/>
      <c r="C16" s="25"/>
      <c r="D16" s="43">
        <f>(DATABANK!B33-DATABANK!B28)</f>
        <v>25805</v>
      </c>
      <c r="E16" s="36" t="s">
        <v>4</v>
      </c>
      <c r="F16" s="17">
        <f>C16*C5/37*D16</f>
        <v>0</v>
      </c>
      <c r="G16" s="17">
        <f t="shared" si="0"/>
        <v>0</v>
      </c>
      <c r="H16" s="17"/>
      <c r="I16" s="286"/>
      <c r="J16" s="286"/>
      <c r="K16" s="286"/>
      <c r="L16" s="286"/>
      <c r="M16" s="286"/>
      <c r="N16" s="286"/>
      <c r="O16" s="286"/>
      <c r="P16" s="286"/>
      <c r="Q16" s="286"/>
      <c r="R16" s="286"/>
      <c r="S16" s="286"/>
      <c r="T16" s="286"/>
      <c r="U16" s="286"/>
      <c r="V16" s="286"/>
      <c r="W16" s="286"/>
      <c r="X16" s="286"/>
      <c r="Y16" s="286"/>
    </row>
    <row r="17" spans="1:256" ht="16.7" customHeight="1" x14ac:dyDescent="0.2">
      <c r="A17" s="619" t="s">
        <v>180</v>
      </c>
      <c r="B17" s="620"/>
      <c r="C17" s="621"/>
      <c r="D17" s="268">
        <f>(DATABANK!B36-DATABANK!B33)</f>
        <v>16506</v>
      </c>
      <c r="E17" s="265" t="s">
        <v>4</v>
      </c>
      <c r="F17" s="266">
        <f>C16*C5/37*D17</f>
        <v>0</v>
      </c>
      <c r="G17" s="266">
        <f t="shared" si="0"/>
        <v>0</v>
      </c>
      <c r="H17" s="257"/>
      <c r="I17" s="286"/>
      <c r="J17" s="286"/>
      <c r="K17" s="286"/>
      <c r="L17" s="286"/>
      <c r="M17" s="286"/>
      <c r="N17" s="286"/>
      <c r="O17" s="286"/>
      <c r="P17" s="286"/>
      <c r="Q17" s="286"/>
      <c r="R17" s="286"/>
      <c r="S17" s="286"/>
      <c r="T17" s="286"/>
      <c r="U17" s="286"/>
      <c r="V17" s="286"/>
      <c r="W17" s="286"/>
      <c r="X17" s="286"/>
      <c r="Y17" s="286"/>
    </row>
    <row r="18" spans="1:256" ht="16.7" customHeight="1" thickBot="1" x14ac:dyDescent="0.25">
      <c r="A18" s="586" t="s">
        <v>191</v>
      </c>
      <c r="B18" s="436"/>
      <c r="C18" s="436"/>
      <c r="D18" s="268">
        <f>(DATABANK!B37-DATABANK!B36)</f>
        <v>5672</v>
      </c>
      <c r="E18" s="265" t="s">
        <v>4</v>
      </c>
      <c r="F18" s="266">
        <f>C16*C5/37*D18</f>
        <v>0</v>
      </c>
      <c r="G18" s="266">
        <f t="shared" si="0"/>
        <v>0</v>
      </c>
      <c r="H18" s="587"/>
      <c r="I18" s="286"/>
      <c r="J18" s="286"/>
      <c r="K18" s="286"/>
      <c r="L18" s="286"/>
      <c r="M18" s="286"/>
      <c r="N18" s="286"/>
      <c r="O18" s="286"/>
      <c r="P18" s="286"/>
      <c r="Q18" s="286"/>
      <c r="R18" s="286"/>
      <c r="S18" s="286"/>
      <c r="T18" s="286"/>
      <c r="U18" s="286"/>
      <c r="V18" s="286"/>
      <c r="W18" s="286"/>
      <c r="X18" s="286"/>
      <c r="Y18" s="286"/>
    </row>
    <row r="19" spans="1:256" ht="16.7" customHeight="1" thickBot="1" x14ac:dyDescent="0.25">
      <c r="A19" s="592" t="s">
        <v>27</v>
      </c>
      <c r="B19" s="593"/>
      <c r="C19" s="25">
        <v>1</v>
      </c>
      <c r="D19" s="43">
        <f>(DATABANK!B37-DATABANK!B28)</f>
        <v>47983</v>
      </c>
      <c r="E19" s="36" t="s">
        <v>4</v>
      </c>
      <c r="F19" s="566">
        <f>C19*C5/37*D19</f>
        <v>47983</v>
      </c>
      <c r="G19" s="566">
        <f t="shared" si="0"/>
        <v>3998.58</v>
      </c>
      <c r="H19" s="17"/>
      <c r="I19" s="286"/>
      <c r="J19" s="286"/>
      <c r="K19" s="286"/>
      <c r="L19" s="286"/>
      <c r="M19" s="286"/>
      <c r="N19" s="286"/>
      <c r="O19" s="286"/>
      <c r="P19" s="286"/>
      <c r="Q19" s="286"/>
      <c r="R19" s="286"/>
      <c r="S19" s="286"/>
      <c r="T19" s="286"/>
      <c r="U19" s="286"/>
      <c r="V19" s="286"/>
      <c r="W19" s="286"/>
      <c r="X19" s="286"/>
      <c r="Y19" s="286"/>
    </row>
    <row r="20" spans="1:256" ht="16.7" customHeight="1" x14ac:dyDescent="0.2">
      <c r="A20" s="573" t="s">
        <v>25</v>
      </c>
      <c r="B20" s="574"/>
      <c r="C20" s="575"/>
      <c r="D20" s="565">
        <f>DATABANK!C58</f>
        <v>2988.04</v>
      </c>
      <c r="E20" s="258" t="s">
        <v>4</v>
      </c>
      <c r="F20" s="578">
        <f>C19*C5/37*D20</f>
        <v>2988.04</v>
      </c>
      <c r="G20" s="259">
        <f t="shared" si="0"/>
        <v>249</v>
      </c>
      <c r="H20" s="259"/>
      <c r="I20" s="577" t="s">
        <v>190</v>
      </c>
      <c r="J20" s="286"/>
      <c r="K20" s="286"/>
      <c r="L20" s="286"/>
      <c r="M20" s="286"/>
      <c r="N20" s="286"/>
      <c r="O20" s="286"/>
      <c r="P20" s="286"/>
      <c r="Q20" s="286"/>
      <c r="R20" s="286"/>
      <c r="S20" s="286"/>
      <c r="T20" s="286"/>
      <c r="U20" s="286"/>
      <c r="V20" s="286"/>
      <c r="W20" s="286"/>
      <c r="X20" s="286"/>
      <c r="Y20" s="286"/>
    </row>
    <row r="21" spans="1:256" s="572" customFormat="1" ht="16.7" customHeight="1" x14ac:dyDescent="0.2">
      <c r="A21" s="567" t="s">
        <v>189</v>
      </c>
      <c r="B21" s="436"/>
      <c r="C21" s="576"/>
      <c r="D21" s="268">
        <f>(DATABANK!B40-DATABANK!B37)</f>
        <v>18163</v>
      </c>
      <c r="E21" s="568" t="s">
        <v>160</v>
      </c>
      <c r="F21" s="259">
        <f>C19*C5/37*D21</f>
        <v>18163</v>
      </c>
      <c r="G21" s="259">
        <f t="shared" si="0"/>
        <v>1513.58</v>
      </c>
      <c r="H21" s="569"/>
      <c r="I21" s="570"/>
      <c r="J21" s="570"/>
      <c r="K21" s="570"/>
      <c r="L21" s="570"/>
      <c r="M21" s="570"/>
      <c r="N21" s="570"/>
      <c r="O21" s="570"/>
      <c r="P21" s="570"/>
      <c r="Q21" s="570"/>
      <c r="R21" s="570"/>
      <c r="S21" s="570"/>
      <c r="T21" s="570"/>
      <c r="U21" s="570"/>
      <c r="V21" s="570"/>
      <c r="W21" s="570"/>
      <c r="X21" s="570"/>
      <c r="Y21" s="570"/>
      <c r="Z21" s="571"/>
      <c r="AA21" s="571"/>
      <c r="AB21" s="571"/>
      <c r="AC21" s="571"/>
      <c r="AD21" s="571"/>
      <c r="AE21" s="571"/>
      <c r="AF21" s="571"/>
      <c r="AG21" s="571"/>
      <c r="AH21" s="571"/>
      <c r="AI21" s="571"/>
      <c r="AJ21" s="571"/>
      <c r="AK21" s="571"/>
      <c r="AL21" s="571"/>
      <c r="AM21" s="571"/>
      <c r="AN21" s="571"/>
      <c r="AO21" s="571"/>
      <c r="AP21" s="571"/>
      <c r="AQ21" s="571"/>
      <c r="AR21" s="571"/>
      <c r="AS21" s="571"/>
      <c r="AT21" s="571"/>
      <c r="AU21" s="571"/>
      <c r="AV21" s="571"/>
      <c r="AW21" s="571"/>
      <c r="AX21" s="571"/>
      <c r="AY21" s="571"/>
      <c r="AZ21" s="571"/>
      <c r="BA21" s="571"/>
      <c r="BB21" s="571"/>
      <c r="BC21" s="571"/>
      <c r="BD21" s="571"/>
      <c r="BE21" s="571"/>
      <c r="BF21" s="571"/>
      <c r="BG21" s="571"/>
      <c r="BH21" s="571"/>
      <c r="BI21" s="571"/>
      <c r="BJ21" s="571"/>
      <c r="BK21" s="571"/>
      <c r="BL21" s="571"/>
      <c r="BM21" s="571"/>
      <c r="BN21" s="571"/>
      <c r="BO21" s="571"/>
      <c r="BP21" s="571"/>
      <c r="BQ21" s="571"/>
      <c r="BR21" s="571"/>
      <c r="BS21" s="571"/>
      <c r="BT21" s="571"/>
      <c r="BU21" s="571"/>
      <c r="BV21" s="571"/>
      <c r="BW21" s="571"/>
      <c r="BX21" s="571"/>
      <c r="BY21" s="571"/>
      <c r="BZ21" s="571"/>
      <c r="CA21" s="571"/>
      <c r="CB21" s="571"/>
      <c r="CC21" s="571"/>
      <c r="CD21" s="571"/>
      <c r="CE21" s="571"/>
      <c r="CF21" s="571"/>
      <c r="CG21" s="571"/>
      <c r="CH21" s="571"/>
      <c r="CI21" s="571"/>
      <c r="CJ21" s="571"/>
      <c r="CK21" s="571"/>
      <c r="CL21" s="571"/>
      <c r="CM21" s="571"/>
      <c r="CN21" s="571"/>
      <c r="CO21" s="571"/>
      <c r="CP21" s="571"/>
      <c r="CQ21" s="571"/>
      <c r="CR21" s="571"/>
      <c r="CS21" s="571"/>
      <c r="CT21" s="571"/>
      <c r="CU21" s="571"/>
      <c r="CV21" s="571"/>
      <c r="CW21" s="571"/>
      <c r="CX21" s="571"/>
      <c r="CY21" s="571"/>
      <c r="CZ21" s="571"/>
      <c r="DA21" s="571"/>
      <c r="DB21" s="571"/>
      <c r="DC21" s="571"/>
      <c r="DD21" s="571"/>
      <c r="DE21" s="571"/>
      <c r="DF21" s="571"/>
      <c r="DG21" s="571"/>
      <c r="DH21" s="571"/>
      <c r="DI21" s="571"/>
      <c r="DJ21" s="571"/>
      <c r="DK21" s="571"/>
      <c r="DL21" s="571"/>
      <c r="DM21" s="571"/>
      <c r="DN21" s="571"/>
      <c r="DO21" s="571"/>
      <c r="DP21" s="571"/>
      <c r="DQ21" s="571"/>
      <c r="DR21" s="571"/>
      <c r="DS21" s="571"/>
      <c r="DT21" s="571"/>
      <c r="DU21" s="571"/>
      <c r="DV21" s="571"/>
      <c r="DW21" s="571"/>
      <c r="DX21" s="571"/>
      <c r="DY21" s="571"/>
      <c r="DZ21" s="571"/>
      <c r="EA21" s="571"/>
      <c r="EB21" s="571"/>
      <c r="EC21" s="571"/>
      <c r="ED21" s="571"/>
      <c r="EE21" s="571"/>
      <c r="EF21" s="571"/>
      <c r="EG21" s="571"/>
      <c r="EH21" s="571"/>
      <c r="EI21" s="571"/>
      <c r="EJ21" s="571"/>
      <c r="EK21" s="571"/>
      <c r="EL21" s="571"/>
      <c r="EM21" s="571"/>
      <c r="EN21" s="571"/>
      <c r="EO21" s="571"/>
      <c r="EP21" s="571"/>
      <c r="EQ21" s="571"/>
      <c r="ER21" s="571"/>
      <c r="ES21" s="571"/>
      <c r="ET21" s="571"/>
      <c r="EU21" s="571"/>
      <c r="EV21" s="571"/>
      <c r="EW21" s="571"/>
      <c r="EX21" s="571"/>
      <c r="EY21" s="571"/>
      <c r="EZ21" s="571"/>
      <c r="FA21" s="571"/>
      <c r="FB21" s="571"/>
      <c r="FC21" s="571"/>
      <c r="FD21" s="571"/>
      <c r="FE21" s="571"/>
      <c r="FF21" s="571"/>
      <c r="FG21" s="571"/>
      <c r="FH21" s="571"/>
      <c r="FI21" s="571"/>
      <c r="FJ21" s="571"/>
      <c r="FK21" s="571"/>
      <c r="FL21" s="571"/>
      <c r="FM21" s="571"/>
      <c r="FN21" s="571"/>
      <c r="FO21" s="571"/>
      <c r="FP21" s="571"/>
      <c r="FQ21" s="571"/>
      <c r="FR21" s="571"/>
      <c r="FS21" s="571"/>
      <c r="FT21" s="571"/>
      <c r="FU21" s="571"/>
      <c r="FV21" s="571"/>
      <c r="FW21" s="571"/>
      <c r="FX21" s="571"/>
      <c r="FY21" s="571"/>
      <c r="FZ21" s="571"/>
      <c r="GA21" s="571"/>
      <c r="GB21" s="571"/>
      <c r="GC21" s="571"/>
      <c r="GD21" s="571"/>
      <c r="GE21" s="571"/>
      <c r="GF21" s="571"/>
      <c r="GG21" s="571"/>
      <c r="GH21" s="571"/>
      <c r="GI21" s="571"/>
      <c r="GJ21" s="571"/>
      <c r="GK21" s="571"/>
      <c r="GL21" s="571"/>
      <c r="GM21" s="571"/>
      <c r="GN21" s="571"/>
      <c r="GO21" s="571"/>
      <c r="GP21" s="571"/>
      <c r="GQ21" s="571"/>
      <c r="GR21" s="571"/>
      <c r="GS21" s="571"/>
      <c r="GT21" s="571"/>
      <c r="GU21" s="571"/>
      <c r="GV21" s="571"/>
      <c r="GW21" s="571"/>
      <c r="GX21" s="571"/>
      <c r="GY21" s="571"/>
      <c r="GZ21" s="571"/>
      <c r="HA21" s="571"/>
      <c r="HB21" s="571"/>
      <c r="HC21" s="571"/>
      <c r="HD21" s="571"/>
      <c r="HE21" s="571"/>
      <c r="HF21" s="571"/>
      <c r="HG21" s="571"/>
      <c r="HH21" s="571"/>
      <c r="HI21" s="571"/>
      <c r="HJ21" s="571"/>
      <c r="HK21" s="571"/>
      <c r="HL21" s="571"/>
      <c r="HM21" s="571"/>
      <c r="HN21" s="571"/>
      <c r="HO21" s="571"/>
      <c r="HP21" s="571"/>
      <c r="HQ21" s="571"/>
      <c r="HR21" s="571"/>
      <c r="HS21" s="571"/>
      <c r="HT21" s="571"/>
      <c r="HU21" s="571"/>
      <c r="HV21" s="571"/>
      <c r="HW21" s="571"/>
      <c r="HX21" s="571"/>
      <c r="HY21" s="571"/>
      <c r="HZ21" s="571"/>
      <c r="IA21" s="571"/>
      <c r="IB21" s="571"/>
      <c r="IC21" s="571"/>
      <c r="ID21" s="571"/>
      <c r="IE21" s="571"/>
      <c r="IF21" s="571"/>
      <c r="IG21" s="571"/>
      <c r="IH21" s="571"/>
      <c r="II21" s="571"/>
      <c r="IJ21" s="571"/>
      <c r="IK21" s="571"/>
      <c r="IL21" s="571"/>
      <c r="IM21" s="571"/>
      <c r="IN21" s="571"/>
      <c r="IO21" s="571"/>
      <c r="IP21" s="571"/>
      <c r="IQ21" s="571"/>
      <c r="IR21" s="571"/>
      <c r="IS21" s="571"/>
      <c r="IT21" s="571"/>
      <c r="IU21" s="571"/>
      <c r="IV21" s="571"/>
    </row>
    <row r="22" spans="1:256" ht="16.7" customHeight="1" thickBot="1" x14ac:dyDescent="0.25">
      <c r="A22" s="619" t="s">
        <v>181</v>
      </c>
      <c r="B22" s="620"/>
      <c r="C22" s="621"/>
      <c r="D22" s="268">
        <f>(DATABANK!B41-DATABANK!B40)</f>
        <v>6151</v>
      </c>
      <c r="E22" s="265" t="s">
        <v>4</v>
      </c>
      <c r="F22" s="266">
        <f>C19*C5/37*D22</f>
        <v>6151</v>
      </c>
      <c r="G22" s="266">
        <f t="shared" si="0"/>
        <v>512.58000000000004</v>
      </c>
      <c r="H22" s="266"/>
      <c r="I22" s="286"/>
      <c r="J22" s="286"/>
      <c r="K22" s="286"/>
      <c r="L22" s="286"/>
      <c r="M22" s="286"/>
      <c r="N22" s="286"/>
      <c r="O22" s="286"/>
      <c r="P22" s="286"/>
      <c r="Q22" s="286"/>
      <c r="R22" s="286"/>
      <c r="S22" s="286"/>
      <c r="T22" s="286"/>
      <c r="U22" s="286"/>
      <c r="V22" s="286"/>
      <c r="W22" s="286"/>
      <c r="X22" s="286"/>
      <c r="Y22" s="286"/>
    </row>
    <row r="23" spans="1:256" ht="15.75" customHeight="1" thickBot="1" x14ac:dyDescent="0.25">
      <c r="A23" s="280"/>
      <c r="B23" s="281"/>
      <c r="C23" s="282"/>
      <c r="D23" s="283"/>
      <c r="E23" s="282"/>
      <c r="F23" s="284"/>
      <c r="G23" s="284"/>
      <c r="H23" s="285"/>
      <c r="I23" s="286"/>
      <c r="J23" s="286"/>
      <c r="K23" s="286"/>
      <c r="L23" s="286"/>
      <c r="M23" s="286"/>
      <c r="N23" s="286"/>
      <c r="O23" s="286"/>
      <c r="P23" s="286"/>
      <c r="Q23" s="286"/>
      <c r="R23" s="286"/>
      <c r="S23" s="286"/>
      <c r="T23" s="286"/>
      <c r="U23" s="286"/>
      <c r="V23" s="286"/>
      <c r="W23" s="286"/>
      <c r="X23" s="286"/>
      <c r="Y23" s="286"/>
    </row>
    <row r="24" spans="1:256" ht="15.75" customHeight="1" thickBot="1" x14ac:dyDescent="0.25">
      <c r="A24" s="634" t="s">
        <v>132</v>
      </c>
      <c r="B24" s="635"/>
      <c r="C24" s="520"/>
      <c r="D24" s="270">
        <f>DATABANK!C128</f>
        <v>7470.09</v>
      </c>
      <c r="E24" s="271" t="s">
        <v>5</v>
      </c>
      <c r="F24" s="272">
        <f t="shared" ref="F24:F28" si="1">D24*C24</f>
        <v>0</v>
      </c>
      <c r="G24" s="272">
        <f t="shared" ref="G24:G28" si="2">ROUND(F24/12,2)</f>
        <v>0</v>
      </c>
      <c r="H24" s="272"/>
      <c r="I24" s="286"/>
      <c r="J24" s="287"/>
      <c r="K24" s="286"/>
      <c r="L24" s="286"/>
      <c r="M24" s="286"/>
      <c r="N24" s="286"/>
      <c r="O24" s="286"/>
      <c r="P24" s="286"/>
      <c r="Q24" s="286"/>
      <c r="R24" s="286"/>
      <c r="S24" s="286"/>
      <c r="T24" s="286"/>
      <c r="U24" s="286"/>
      <c r="V24" s="286"/>
      <c r="W24" s="286"/>
      <c r="X24" s="286"/>
      <c r="Y24" s="286"/>
    </row>
    <row r="25" spans="1:256" ht="15.75" customHeight="1" thickBot="1" x14ac:dyDescent="0.25">
      <c r="A25" s="636" t="s">
        <v>133</v>
      </c>
      <c r="B25" s="637"/>
      <c r="C25" s="520"/>
      <c r="D25" s="273">
        <f>DATABANK!C98</f>
        <v>10756.93</v>
      </c>
      <c r="E25" s="265" t="s">
        <v>5</v>
      </c>
      <c r="F25" s="266">
        <f t="shared" si="1"/>
        <v>0</v>
      </c>
      <c r="G25" s="266">
        <f t="shared" si="2"/>
        <v>0</v>
      </c>
      <c r="H25" s="266"/>
      <c r="I25" s="286"/>
      <c r="J25" s="286"/>
      <c r="K25" s="286"/>
      <c r="L25" s="286"/>
      <c r="M25" s="286"/>
      <c r="N25" s="286"/>
      <c r="O25" s="286" t="s">
        <v>0</v>
      </c>
      <c r="P25" s="286"/>
      <c r="Q25" s="286"/>
      <c r="R25" s="286"/>
      <c r="S25" s="286"/>
      <c r="T25" s="286"/>
      <c r="U25" s="286"/>
      <c r="V25" s="286"/>
      <c r="W25" s="286"/>
      <c r="X25" s="286"/>
      <c r="Y25" s="286"/>
    </row>
    <row r="26" spans="1:256" ht="15.75" customHeight="1" thickBot="1" x14ac:dyDescent="0.25">
      <c r="A26" s="636" t="s">
        <v>134</v>
      </c>
      <c r="B26" s="637"/>
      <c r="C26" s="520"/>
      <c r="D26" s="273">
        <f>DATABANK!C84</f>
        <v>14940.18</v>
      </c>
      <c r="E26" s="265" t="s">
        <v>5</v>
      </c>
      <c r="F26" s="266">
        <f t="shared" si="1"/>
        <v>0</v>
      </c>
      <c r="G26" s="266">
        <f t="shared" si="2"/>
        <v>0</v>
      </c>
      <c r="H26" s="266"/>
      <c r="I26" s="286"/>
      <c r="J26" s="286"/>
      <c r="K26" s="286"/>
      <c r="L26" s="286"/>
      <c r="M26" s="286"/>
      <c r="N26" s="286"/>
      <c r="O26" s="286"/>
      <c r="P26" s="286"/>
      <c r="Q26" s="286"/>
      <c r="R26" s="286"/>
      <c r="S26" s="286"/>
      <c r="T26" s="286"/>
      <c r="U26" s="286"/>
      <c r="V26" s="286"/>
      <c r="W26" s="286"/>
      <c r="X26" s="286"/>
      <c r="Y26" s="286"/>
    </row>
    <row r="27" spans="1:256" ht="15.75" customHeight="1" thickBot="1" x14ac:dyDescent="0.25">
      <c r="A27" s="636" t="s">
        <v>135</v>
      </c>
      <c r="B27" s="637"/>
      <c r="C27" s="520"/>
      <c r="D27" s="273">
        <f>DATABANK!C85</f>
        <v>149.4</v>
      </c>
      <c r="E27" s="265" t="s">
        <v>9</v>
      </c>
      <c r="F27" s="266">
        <f t="shared" si="1"/>
        <v>0</v>
      </c>
      <c r="G27" s="266">
        <f t="shared" si="2"/>
        <v>0</v>
      </c>
      <c r="H27" s="266"/>
      <c r="I27" s="286"/>
      <c r="J27" s="286"/>
      <c r="K27" s="286"/>
      <c r="L27" s="286"/>
      <c r="M27" s="286"/>
      <c r="N27" s="286"/>
      <c r="O27" s="286"/>
      <c r="P27" s="286"/>
      <c r="Q27" s="286"/>
      <c r="R27" s="286"/>
      <c r="S27" s="286"/>
      <c r="T27" s="286"/>
      <c r="U27" s="286"/>
      <c r="V27" s="286"/>
      <c r="W27" s="286"/>
      <c r="X27" s="286"/>
      <c r="Y27" s="286"/>
    </row>
    <row r="28" spans="1:256" ht="15.75" customHeight="1" thickBot="1" x14ac:dyDescent="0.25">
      <c r="A28" s="636" t="s">
        <v>136</v>
      </c>
      <c r="B28" s="637"/>
      <c r="C28" s="521"/>
      <c r="D28" s="273">
        <f>DATABANK!C89</f>
        <v>4482.05</v>
      </c>
      <c r="E28" s="265" t="s">
        <v>5</v>
      </c>
      <c r="F28" s="266">
        <f t="shared" si="1"/>
        <v>0</v>
      </c>
      <c r="G28" s="266">
        <f t="shared" si="2"/>
        <v>0</v>
      </c>
      <c r="H28" s="266"/>
      <c r="I28" s="286"/>
      <c r="J28" s="286"/>
      <c r="K28" s="286"/>
      <c r="L28" s="286"/>
      <c r="M28" s="286"/>
      <c r="N28" s="286"/>
      <c r="O28" s="286"/>
      <c r="P28" s="286"/>
      <c r="Q28" s="286"/>
      <c r="R28" s="286"/>
      <c r="S28" s="286"/>
      <c r="T28" s="286"/>
      <c r="U28" s="286"/>
      <c r="V28" s="286"/>
      <c r="W28" s="286"/>
      <c r="X28" s="286"/>
      <c r="Y28" s="286"/>
    </row>
    <row r="29" spans="1:256" ht="15.75" customHeight="1" thickBot="1" x14ac:dyDescent="0.25">
      <c r="A29" s="629" t="s">
        <v>137</v>
      </c>
      <c r="B29" s="630"/>
      <c r="C29" s="522"/>
      <c r="D29" s="291">
        <f>DATABANK!C90</f>
        <v>2241.0300000000002</v>
      </c>
      <c r="E29" s="274" t="s">
        <v>5</v>
      </c>
      <c r="F29" s="275">
        <f>D29*C29</f>
        <v>0</v>
      </c>
      <c r="G29" s="275">
        <f>ROUND(F29/12,2)</f>
        <v>0</v>
      </c>
      <c r="H29" s="275"/>
      <c r="I29" s="286"/>
      <c r="J29" s="286"/>
      <c r="K29" s="286"/>
      <c r="L29" s="286"/>
      <c r="M29" s="286"/>
      <c r="N29" s="286"/>
      <c r="O29" s="286"/>
      <c r="P29" s="286"/>
      <c r="Q29" s="286"/>
      <c r="R29" s="286"/>
      <c r="S29" s="286"/>
      <c r="T29" s="286"/>
      <c r="U29" s="286"/>
      <c r="V29" s="286"/>
      <c r="W29" s="286"/>
      <c r="X29" s="286"/>
      <c r="Y29" s="286"/>
    </row>
    <row r="30" spans="1:256" ht="15.75" customHeight="1" thickBot="1" x14ac:dyDescent="0.25">
      <c r="A30" s="638"/>
      <c r="B30" s="638"/>
      <c r="C30" s="638"/>
      <c r="D30" s="638"/>
      <c r="E30" s="638"/>
      <c r="F30" s="638"/>
      <c r="G30" s="638"/>
      <c r="H30" s="638"/>
      <c r="I30" s="286"/>
      <c r="J30" s="286"/>
      <c r="K30" s="286"/>
      <c r="L30" s="286"/>
      <c r="M30" s="286"/>
      <c r="N30" s="286"/>
      <c r="O30" s="286"/>
      <c r="P30" s="286"/>
      <c r="Q30" s="286"/>
      <c r="R30" s="286"/>
      <c r="S30" s="286"/>
      <c r="T30" s="286"/>
      <c r="U30" s="286"/>
      <c r="V30" s="286"/>
      <c r="W30" s="286"/>
      <c r="X30" s="286"/>
      <c r="Y30" s="286"/>
    </row>
    <row r="31" spans="1:256" ht="15.75" customHeight="1" thickBot="1" x14ac:dyDescent="0.25">
      <c r="A31" s="622" t="s">
        <v>29</v>
      </c>
      <c r="B31" s="631"/>
      <c r="C31" s="25"/>
      <c r="D31" s="48">
        <f>DATABANK!C106</f>
        <v>48.45</v>
      </c>
      <c r="E31" s="36" t="s">
        <v>11</v>
      </c>
      <c r="F31" s="55">
        <f>ROUND(C31*D31,2)</f>
        <v>0</v>
      </c>
      <c r="G31" s="17">
        <f>ROUND(F31/12,2)</f>
        <v>0</v>
      </c>
      <c r="H31" s="17"/>
      <c r="I31" s="286"/>
      <c r="J31" s="286"/>
      <c r="K31" s="286"/>
      <c r="L31" s="286"/>
      <c r="M31" s="286"/>
      <c r="N31" s="286"/>
      <c r="O31" s="286"/>
      <c r="P31" s="286"/>
      <c r="Q31" s="286"/>
      <c r="R31" s="286"/>
      <c r="S31" s="286"/>
      <c r="T31" s="286"/>
      <c r="U31" s="286"/>
      <c r="V31" s="286"/>
      <c r="W31" s="286"/>
      <c r="X31" s="286"/>
      <c r="Y31" s="286"/>
    </row>
    <row r="32" spans="1:256" ht="15.75" customHeight="1" thickBot="1" x14ac:dyDescent="0.25">
      <c r="A32" s="632" t="s">
        <v>30</v>
      </c>
      <c r="B32" s="633"/>
      <c r="C32" s="25"/>
      <c r="D32" s="49">
        <f>DATABANK!C108</f>
        <v>22.41</v>
      </c>
      <c r="E32" s="39" t="s">
        <v>11</v>
      </c>
      <c r="F32" s="55">
        <f t="shared" ref="F32:F33" si="3">ROUND(C32*D32,2)</f>
        <v>0</v>
      </c>
      <c r="G32" s="18">
        <f>ROUND(F32/12,2)</f>
        <v>0</v>
      </c>
      <c r="H32" s="18"/>
      <c r="I32" s="286"/>
      <c r="J32" s="286"/>
      <c r="K32" s="286"/>
      <c r="L32" s="286"/>
      <c r="M32" s="286"/>
      <c r="N32" s="286"/>
      <c r="O32" s="286"/>
      <c r="P32" s="286"/>
      <c r="Q32" s="286"/>
      <c r="R32" s="286"/>
      <c r="S32" s="286"/>
      <c r="T32" s="286"/>
      <c r="U32" s="286"/>
      <c r="V32" s="286"/>
      <c r="W32" s="286"/>
      <c r="X32" s="286"/>
      <c r="Y32" s="286"/>
    </row>
    <row r="33" spans="1:25" ht="15.75" customHeight="1" thickBot="1" x14ac:dyDescent="0.25">
      <c r="A33" s="642" t="s">
        <v>31</v>
      </c>
      <c r="B33" s="643"/>
      <c r="C33" s="25"/>
      <c r="D33" s="50">
        <f>DATABANK!C109</f>
        <v>38.61</v>
      </c>
      <c r="E33" s="42" t="s">
        <v>11</v>
      </c>
      <c r="F33" s="55">
        <f t="shared" si="3"/>
        <v>0</v>
      </c>
      <c r="G33" s="19">
        <f>ROUND(F33/12,2)</f>
        <v>0</v>
      </c>
      <c r="H33" s="19"/>
      <c r="I33" s="286"/>
      <c r="J33" s="286"/>
      <c r="K33" s="286"/>
      <c r="L33" s="286"/>
      <c r="M33" s="286"/>
      <c r="N33" s="286"/>
      <c r="O33" s="286"/>
      <c r="P33" s="286"/>
      <c r="Q33" s="286"/>
      <c r="R33" s="286"/>
      <c r="S33" s="286"/>
      <c r="T33" s="286"/>
      <c r="U33" s="286"/>
      <c r="V33" s="286"/>
      <c r="W33" s="286"/>
      <c r="X33" s="286"/>
      <c r="Y33" s="286"/>
    </row>
    <row r="34" spans="1:25" ht="16.7" customHeight="1" thickBot="1" x14ac:dyDescent="0.25">
      <c r="A34" s="639"/>
      <c r="B34" s="640"/>
      <c r="C34" s="640"/>
      <c r="D34" s="56"/>
      <c r="E34" s="57"/>
      <c r="F34" s="56"/>
      <c r="G34" s="56"/>
      <c r="H34" s="56"/>
      <c r="I34" s="286"/>
      <c r="J34" s="286"/>
      <c r="K34" s="286"/>
      <c r="L34" s="286"/>
      <c r="M34" s="286"/>
      <c r="N34" s="286"/>
      <c r="O34" s="286"/>
      <c r="P34" s="286"/>
      <c r="Q34" s="286"/>
      <c r="R34" s="286"/>
      <c r="S34" s="286"/>
      <c r="T34" s="286"/>
      <c r="U34" s="286"/>
      <c r="V34" s="286"/>
      <c r="W34" s="286"/>
      <c r="X34" s="286"/>
      <c r="Y34" s="286"/>
    </row>
    <row r="35" spans="1:25" ht="16.7" customHeight="1" x14ac:dyDescent="0.2">
      <c r="A35" s="641" t="s">
        <v>141</v>
      </c>
      <c r="B35" s="623"/>
      <c r="C35" s="623"/>
      <c r="D35" s="276">
        <f>DATABANK!C72</f>
        <v>23007.88</v>
      </c>
      <c r="E35" s="36" t="s">
        <v>4</v>
      </c>
      <c r="F35" s="17">
        <f>D35*C5/37</f>
        <v>23007.88</v>
      </c>
      <c r="G35" s="17">
        <f t="shared" ref="G35:G37" si="4">ROUND(F35/12,2)</f>
        <v>1917.32</v>
      </c>
      <c r="H35" s="17"/>
      <c r="I35" s="286"/>
      <c r="J35" s="286"/>
      <c r="K35" s="286"/>
      <c r="L35" s="286"/>
      <c r="M35" s="286"/>
      <c r="N35" s="286"/>
      <c r="O35" s="286"/>
      <c r="P35" s="286"/>
      <c r="Q35" s="286"/>
      <c r="R35" s="286"/>
      <c r="S35" s="286"/>
      <c r="T35" s="286"/>
      <c r="U35" s="286"/>
      <c r="V35" s="286"/>
      <c r="W35" s="286"/>
      <c r="X35" s="286"/>
      <c r="Y35" s="286"/>
    </row>
    <row r="36" spans="1:25" ht="16.7" customHeight="1" x14ac:dyDescent="0.2">
      <c r="A36" s="624" t="s">
        <v>8</v>
      </c>
      <c r="B36" s="625"/>
      <c r="C36" s="625"/>
      <c r="D36" s="277">
        <f>DATABANK!C94</f>
        <v>7470.09</v>
      </c>
      <c r="E36" s="265" t="s">
        <v>4</v>
      </c>
      <c r="F36" s="266">
        <f>D36</f>
        <v>7470.09</v>
      </c>
      <c r="G36" s="266">
        <f t="shared" si="4"/>
        <v>622.51</v>
      </c>
      <c r="H36" s="266"/>
      <c r="I36" s="286"/>
      <c r="J36" s="286"/>
      <c r="K36" s="286"/>
      <c r="L36" s="286"/>
      <c r="M36" s="286"/>
      <c r="N36" s="286"/>
      <c r="O36" s="286"/>
      <c r="P36" s="286"/>
      <c r="Q36" s="286"/>
      <c r="R36" s="286"/>
      <c r="S36" s="286"/>
      <c r="T36" s="286"/>
      <c r="U36" s="286"/>
      <c r="V36" s="286"/>
      <c r="W36" s="286"/>
      <c r="X36" s="286"/>
      <c r="Y36" s="286"/>
    </row>
    <row r="37" spans="1:25" ht="16.7" customHeight="1" thickBot="1" x14ac:dyDescent="0.25">
      <c r="A37" s="624" t="s">
        <v>6</v>
      </c>
      <c r="B37" s="625"/>
      <c r="C37" s="625"/>
      <c r="D37" s="268">
        <f>DATABANK!C79</f>
        <v>2390.4299999999998</v>
      </c>
      <c r="E37" s="265" t="s">
        <v>4</v>
      </c>
      <c r="F37" s="266">
        <f>D37</f>
        <v>2390.4299999999998</v>
      </c>
      <c r="G37" s="266">
        <f t="shared" si="4"/>
        <v>199.2</v>
      </c>
      <c r="H37" s="266"/>
      <c r="I37" s="286"/>
      <c r="J37" s="286"/>
      <c r="K37" s="286"/>
      <c r="L37" s="286"/>
      <c r="M37" s="286"/>
      <c r="N37" s="286"/>
      <c r="O37" s="286"/>
      <c r="P37" s="286"/>
      <c r="Q37" s="286"/>
      <c r="R37" s="286"/>
      <c r="S37" s="286"/>
      <c r="T37" s="286"/>
      <c r="U37" s="286"/>
      <c r="V37" s="286"/>
      <c r="W37" s="286"/>
      <c r="X37" s="286"/>
      <c r="Y37" s="286"/>
    </row>
    <row r="38" spans="1:25" ht="16.5" customHeight="1" thickBot="1" x14ac:dyDescent="0.25">
      <c r="A38" s="60"/>
      <c r="B38" s="61"/>
      <c r="C38" s="62"/>
      <c r="D38" s="63"/>
      <c r="E38" s="64"/>
      <c r="F38" s="65"/>
      <c r="G38" s="65"/>
      <c r="H38" s="65"/>
      <c r="I38" s="286"/>
      <c r="J38" s="286"/>
      <c r="K38" s="286"/>
      <c r="L38" s="286"/>
      <c r="M38" s="286"/>
      <c r="N38" s="286"/>
      <c r="O38" s="286"/>
      <c r="P38" s="286"/>
      <c r="Q38" s="286"/>
      <c r="R38" s="286"/>
      <c r="S38" s="286"/>
      <c r="T38" s="286"/>
      <c r="U38" s="286"/>
      <c r="V38" s="286"/>
      <c r="W38" s="286"/>
      <c r="X38" s="286"/>
      <c r="Y38" s="286"/>
    </row>
    <row r="39" spans="1:25" ht="16.5" customHeight="1" thickBot="1" x14ac:dyDescent="0.25">
      <c r="A39" s="656" t="s">
        <v>34</v>
      </c>
      <c r="B39" s="645"/>
      <c r="C39" s="645"/>
      <c r="D39" s="645"/>
      <c r="E39" s="600"/>
      <c r="F39" s="33">
        <f>SUM(F8:F37)</f>
        <v>462011.44</v>
      </c>
      <c r="G39" s="33">
        <f>ROUND(F39/12,2)</f>
        <v>38500.949999999997</v>
      </c>
      <c r="H39" s="33">
        <f>SUM(H8:H37)</f>
        <v>0</v>
      </c>
      <c r="I39" s="286"/>
      <c r="J39" s="286"/>
      <c r="K39" s="286"/>
      <c r="L39" s="286"/>
      <c r="M39" s="286"/>
      <c r="N39" s="286"/>
      <c r="O39" s="286"/>
      <c r="P39" s="286"/>
      <c r="Q39" s="286"/>
      <c r="R39" s="286"/>
      <c r="S39" s="286"/>
      <c r="T39" s="286"/>
      <c r="U39" s="286"/>
      <c r="V39" s="286"/>
      <c r="W39" s="286"/>
      <c r="X39" s="286"/>
      <c r="Y39" s="286"/>
    </row>
    <row r="40" spans="1:25" ht="16.5" customHeight="1" thickBot="1" x14ac:dyDescent="0.25">
      <c r="A40" s="66"/>
      <c r="B40" s="67"/>
      <c r="C40" s="68"/>
      <c r="D40" s="69"/>
      <c r="E40" s="70"/>
      <c r="F40" s="71"/>
      <c r="G40" s="72"/>
      <c r="H40" s="73"/>
      <c r="I40" s="286"/>
      <c r="J40" s="286"/>
      <c r="K40" s="286"/>
      <c r="L40" s="286"/>
      <c r="M40" s="286"/>
      <c r="N40" s="286"/>
      <c r="O40" s="286"/>
      <c r="P40" s="286"/>
      <c r="Q40" s="286"/>
      <c r="R40" s="286"/>
      <c r="S40" s="286"/>
      <c r="T40" s="286"/>
      <c r="U40" s="286"/>
      <c r="V40" s="286"/>
      <c r="W40" s="286"/>
      <c r="X40" s="286"/>
      <c r="Y40" s="286"/>
    </row>
    <row r="41" spans="1:25" ht="16.5" customHeight="1" thickBot="1" x14ac:dyDescent="0.25">
      <c r="A41" s="657" t="s">
        <v>35</v>
      </c>
      <c r="B41" s="645"/>
      <c r="C41" s="645"/>
      <c r="D41" s="645"/>
      <c r="E41" s="600"/>
      <c r="F41" s="658">
        <f>H39-G39</f>
        <v>-38500.949999999997</v>
      </c>
      <c r="G41" s="600"/>
      <c r="H41" s="593"/>
      <c r="I41" s="286"/>
      <c r="J41" s="286"/>
      <c r="K41" s="286"/>
      <c r="L41" s="286"/>
      <c r="M41" s="286"/>
      <c r="N41" s="286"/>
      <c r="O41" s="286"/>
      <c r="P41" s="286"/>
      <c r="Q41" s="286"/>
      <c r="R41" s="286"/>
      <c r="S41" s="286"/>
      <c r="T41" s="286"/>
      <c r="U41" s="286"/>
      <c r="V41" s="286"/>
      <c r="W41" s="286"/>
      <c r="X41" s="286"/>
      <c r="Y41" s="286"/>
    </row>
    <row r="42" spans="1:25" ht="15.6" customHeight="1" thickBot="1" x14ac:dyDescent="0.25">
      <c r="A42" s="74"/>
      <c r="B42" s="75"/>
      <c r="C42" s="76"/>
      <c r="D42" s="77"/>
      <c r="E42" s="78"/>
      <c r="F42" s="79"/>
      <c r="G42" s="79"/>
      <c r="H42" s="80"/>
      <c r="I42" s="286"/>
      <c r="J42" s="286"/>
      <c r="K42" s="286"/>
      <c r="L42" s="286"/>
      <c r="M42" s="286"/>
      <c r="N42" s="286"/>
      <c r="O42" s="286"/>
      <c r="P42" s="286"/>
      <c r="Q42" s="286"/>
      <c r="R42" s="286"/>
      <c r="S42" s="286"/>
      <c r="T42" s="286"/>
      <c r="U42" s="286"/>
      <c r="V42" s="286"/>
      <c r="W42" s="286"/>
      <c r="X42" s="286"/>
      <c r="Y42" s="286"/>
    </row>
    <row r="43" spans="1:25" ht="14.85" customHeight="1" thickBot="1" x14ac:dyDescent="0.25">
      <c r="A43" s="644" t="s">
        <v>36</v>
      </c>
      <c r="B43" s="645"/>
      <c r="C43" s="645"/>
      <c r="D43" s="645"/>
      <c r="E43" s="600"/>
      <c r="F43" s="646"/>
      <c r="G43" s="645"/>
      <c r="H43" s="600"/>
      <c r="I43" s="286"/>
      <c r="J43" s="286"/>
      <c r="K43" s="286"/>
      <c r="L43" s="286"/>
      <c r="M43" s="286"/>
      <c r="N43" s="286"/>
      <c r="O43" s="286"/>
      <c r="P43" s="286"/>
      <c r="Q43" s="286"/>
      <c r="R43" s="286"/>
      <c r="S43" s="286"/>
      <c r="T43" s="286"/>
      <c r="U43" s="286"/>
      <c r="V43" s="286"/>
      <c r="W43" s="286"/>
      <c r="X43" s="286"/>
      <c r="Y43" s="286"/>
    </row>
    <row r="44" spans="1:25" ht="9" customHeight="1" x14ac:dyDescent="0.2">
      <c r="A44" s="647"/>
      <c r="B44" s="648"/>
      <c r="C44" s="648"/>
      <c r="D44" s="648"/>
      <c r="E44" s="648"/>
      <c r="F44" s="648"/>
      <c r="G44" s="648"/>
      <c r="H44" s="649"/>
      <c r="I44" s="286"/>
      <c r="J44" s="286"/>
      <c r="K44" s="286"/>
      <c r="L44" s="286"/>
      <c r="M44" s="286"/>
      <c r="N44" s="286"/>
      <c r="O44" s="286"/>
      <c r="P44" s="286"/>
      <c r="Q44" s="286"/>
      <c r="R44" s="286"/>
      <c r="S44" s="286"/>
      <c r="T44" s="286"/>
      <c r="U44" s="286"/>
      <c r="V44" s="286"/>
      <c r="W44" s="286"/>
      <c r="X44" s="286"/>
      <c r="Y44" s="286"/>
    </row>
    <row r="45" spans="1:25" ht="8.1" customHeight="1" x14ac:dyDescent="0.2">
      <c r="A45" s="650"/>
      <c r="B45" s="651"/>
      <c r="C45" s="651"/>
      <c r="D45" s="651"/>
      <c r="E45" s="651"/>
      <c r="F45" s="651"/>
      <c r="G45" s="651"/>
      <c r="H45" s="652"/>
      <c r="I45" s="286"/>
      <c r="J45" s="286"/>
      <c r="K45" s="286"/>
      <c r="L45" s="286"/>
      <c r="M45" s="286"/>
      <c r="N45" s="286"/>
      <c r="O45" s="286"/>
      <c r="P45" s="286"/>
      <c r="Q45" s="286"/>
      <c r="R45" s="286"/>
      <c r="S45" s="286"/>
      <c r="T45" s="286"/>
      <c r="U45" s="286"/>
      <c r="V45" s="286"/>
      <c r="W45" s="286"/>
      <c r="X45" s="286"/>
      <c r="Y45" s="286"/>
    </row>
    <row r="46" spans="1:25" ht="8.1" customHeight="1" x14ac:dyDescent="0.2">
      <c r="A46" s="650"/>
      <c r="B46" s="651"/>
      <c r="C46" s="651"/>
      <c r="D46" s="651"/>
      <c r="E46" s="651"/>
      <c r="F46" s="651"/>
      <c r="G46" s="651"/>
      <c r="H46" s="652"/>
      <c r="I46" s="286"/>
      <c r="J46" s="286"/>
      <c r="K46" s="286"/>
      <c r="L46" s="286"/>
      <c r="M46" s="286"/>
      <c r="N46" s="286"/>
      <c r="O46" s="286"/>
      <c r="P46" s="286"/>
      <c r="Q46" s="286"/>
      <c r="R46" s="286"/>
      <c r="S46" s="286"/>
      <c r="T46" s="286"/>
      <c r="U46" s="286"/>
      <c r="V46" s="286"/>
      <c r="W46" s="286"/>
      <c r="X46" s="286"/>
      <c r="Y46" s="286"/>
    </row>
    <row r="47" spans="1:25" ht="8.1" customHeight="1" x14ac:dyDescent="0.2">
      <c r="A47" s="650"/>
      <c r="B47" s="651"/>
      <c r="C47" s="651"/>
      <c r="D47" s="651"/>
      <c r="E47" s="651"/>
      <c r="F47" s="651"/>
      <c r="G47" s="651"/>
      <c r="H47" s="652"/>
      <c r="I47" s="286"/>
      <c r="J47" s="286"/>
      <c r="K47" s="286"/>
      <c r="L47" s="286"/>
      <c r="M47" s="286"/>
      <c r="N47" s="286"/>
      <c r="O47" s="286"/>
      <c r="P47" s="286"/>
      <c r="Q47" s="286"/>
      <c r="R47" s="286"/>
      <c r="S47" s="286"/>
      <c r="T47" s="286"/>
      <c r="U47" s="286"/>
      <c r="V47" s="286"/>
      <c r="W47" s="286"/>
      <c r="X47" s="286"/>
      <c r="Y47" s="286"/>
    </row>
    <row r="48" spans="1:25" ht="8.1" customHeight="1" x14ac:dyDescent="0.2">
      <c r="A48" s="650"/>
      <c r="B48" s="651"/>
      <c r="C48" s="651"/>
      <c r="D48" s="651"/>
      <c r="E48" s="651"/>
      <c r="F48" s="651"/>
      <c r="G48" s="651"/>
      <c r="H48" s="652"/>
      <c r="I48" s="286"/>
      <c r="J48" s="286"/>
      <c r="K48" s="286"/>
      <c r="L48" s="286"/>
      <c r="M48" s="286"/>
      <c r="N48" s="286"/>
      <c r="O48" s="286"/>
      <c r="P48" s="286"/>
      <c r="Q48" s="286"/>
      <c r="R48" s="286"/>
      <c r="S48" s="286"/>
      <c r="T48" s="286"/>
      <c r="U48" s="286"/>
      <c r="V48" s="286"/>
      <c r="W48" s="286"/>
      <c r="X48" s="286"/>
      <c r="Y48" s="286"/>
    </row>
    <row r="49" spans="1:25" ht="9" customHeight="1" thickBot="1" x14ac:dyDescent="0.25">
      <c r="A49" s="653"/>
      <c r="B49" s="654"/>
      <c r="C49" s="654"/>
      <c r="D49" s="654"/>
      <c r="E49" s="654"/>
      <c r="F49" s="654"/>
      <c r="G49" s="654"/>
      <c r="H49" s="655"/>
      <c r="I49" s="286"/>
      <c r="J49" s="286"/>
      <c r="K49" s="286"/>
      <c r="L49" s="286"/>
      <c r="M49" s="286"/>
      <c r="N49" s="286"/>
      <c r="O49" s="286"/>
      <c r="P49" s="286"/>
      <c r="Q49" s="286"/>
      <c r="R49" s="286"/>
      <c r="S49" s="286"/>
      <c r="T49" s="286"/>
      <c r="U49" s="286"/>
      <c r="V49" s="286"/>
      <c r="W49" s="286"/>
      <c r="X49" s="286"/>
      <c r="Y49" s="286"/>
    </row>
    <row r="50" spans="1:25" ht="13.5" customHeight="1" x14ac:dyDescent="0.2">
      <c r="A50" s="286"/>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row>
    <row r="51" spans="1:25" ht="13.5" customHeight="1" x14ac:dyDescent="0.2">
      <c r="A51" s="286"/>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row>
    <row r="52" spans="1:25" ht="13.5" customHeight="1" x14ac:dyDescent="0.2">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row>
    <row r="53" spans="1:25" ht="13.5" customHeight="1" x14ac:dyDescent="0.2">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row>
    <row r="54" spans="1:25" ht="13.5" customHeight="1" x14ac:dyDescent="0.2">
      <c r="A54" s="286"/>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row>
    <row r="55" spans="1:25" ht="13.5" customHeight="1" x14ac:dyDescent="0.2">
      <c r="A55" s="286"/>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row>
    <row r="56" spans="1:25" ht="13.5" customHeight="1" x14ac:dyDescent="0.2">
      <c r="A56" s="286"/>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row>
    <row r="57" spans="1:25" ht="13.5" customHeight="1" x14ac:dyDescent="0.2">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row>
    <row r="58" spans="1:25" ht="13.5" customHeight="1" x14ac:dyDescent="0.2">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row>
    <row r="59" spans="1:25" ht="13.5" customHeight="1" x14ac:dyDescent="0.2">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row>
    <row r="60" spans="1:25" ht="13.5" customHeight="1" x14ac:dyDescent="0.2">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13.5" customHeight="1" x14ac:dyDescent="0.2">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1:25" ht="13.5" customHeight="1" x14ac:dyDescent="0.2">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1:25" ht="13.5" customHeight="1" x14ac:dyDescent="0.2">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5" ht="13.5" customHeight="1" x14ac:dyDescent="0.2">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5" ht="13.5" customHeight="1" x14ac:dyDescent="0.2">
      <c r="A65" s="286"/>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row>
    <row r="66" spans="1:25" ht="13.5" customHeight="1" x14ac:dyDescent="0.2">
      <c r="A66" s="286"/>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row>
    <row r="67" spans="1:25" ht="13.5" customHeight="1" x14ac:dyDescent="0.2">
      <c r="A67" s="286"/>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row>
    <row r="68" spans="1:25" ht="13.5" customHeight="1" x14ac:dyDescent="0.2">
      <c r="A68" s="286"/>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row>
    <row r="69" spans="1:25" ht="13.5" customHeight="1" x14ac:dyDescent="0.2">
      <c r="A69" s="286"/>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row>
    <row r="70" spans="1:25" ht="13.5" customHeight="1" x14ac:dyDescent="0.2">
      <c r="A70" s="286"/>
      <c r="B70" s="286"/>
      <c r="C70" s="286"/>
      <c r="D70" s="286"/>
      <c r="E70" s="286"/>
      <c r="F70" s="286"/>
      <c r="G70" s="286"/>
      <c r="H70" s="286"/>
      <c r="I70" s="286"/>
      <c r="J70" s="286"/>
      <c r="K70" s="286"/>
      <c r="L70" s="286"/>
      <c r="M70" s="286"/>
      <c r="N70" s="286"/>
      <c r="O70" s="286"/>
      <c r="P70" s="286"/>
      <c r="Q70" s="286"/>
      <c r="R70" s="286"/>
      <c r="S70" s="286"/>
      <c r="T70" s="286"/>
      <c r="U70" s="286"/>
      <c r="V70" s="286"/>
      <c r="W70" s="286"/>
      <c r="X70" s="286"/>
      <c r="Y70" s="286"/>
    </row>
    <row r="71" spans="1:25" ht="13.5" customHeight="1" x14ac:dyDescent="0.2">
      <c r="A71" s="286"/>
      <c r="B71" s="286"/>
      <c r="C71" s="286"/>
      <c r="D71" s="286"/>
      <c r="E71" s="286"/>
      <c r="F71" s="286"/>
      <c r="G71" s="286"/>
      <c r="H71" s="286"/>
      <c r="I71" s="286"/>
      <c r="J71" s="286"/>
      <c r="K71" s="286"/>
      <c r="L71" s="286"/>
      <c r="M71" s="286"/>
      <c r="N71" s="286"/>
      <c r="O71" s="286"/>
      <c r="P71" s="286"/>
      <c r="Q71" s="286"/>
      <c r="R71" s="286"/>
      <c r="S71" s="286"/>
      <c r="T71" s="286"/>
      <c r="U71" s="286"/>
      <c r="V71" s="286"/>
      <c r="W71" s="286"/>
      <c r="X71" s="286"/>
      <c r="Y71" s="286"/>
    </row>
    <row r="72" spans="1:25" ht="13.5" customHeight="1" x14ac:dyDescent="0.2">
      <c r="A72" s="286"/>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row>
    <row r="73" spans="1:25" ht="13.5" customHeight="1" x14ac:dyDescent="0.2">
      <c r="A73" s="286"/>
      <c r="B73" s="286"/>
      <c r="C73" s="286"/>
      <c r="D73" s="286"/>
      <c r="E73" s="286"/>
      <c r="F73" s="286"/>
      <c r="G73" s="286"/>
      <c r="H73" s="286"/>
      <c r="I73" s="286"/>
      <c r="J73" s="286"/>
      <c r="K73" s="286"/>
      <c r="L73" s="286"/>
      <c r="M73" s="286"/>
      <c r="N73" s="286"/>
      <c r="O73" s="286"/>
      <c r="P73" s="286"/>
      <c r="Q73" s="286"/>
      <c r="R73" s="286"/>
      <c r="S73" s="286"/>
      <c r="T73" s="286"/>
      <c r="U73" s="286"/>
      <c r="V73" s="286"/>
      <c r="W73" s="286"/>
      <c r="X73" s="286"/>
      <c r="Y73" s="286"/>
    </row>
    <row r="74" spans="1:25" ht="13.5" customHeight="1" x14ac:dyDescent="0.2">
      <c r="A74" s="286"/>
      <c r="B74" s="286"/>
      <c r="C74" s="286"/>
      <c r="D74" s="286"/>
      <c r="E74" s="286"/>
      <c r="F74" s="286"/>
      <c r="G74" s="286"/>
      <c r="H74" s="286"/>
      <c r="I74" s="286"/>
      <c r="J74" s="286"/>
      <c r="K74" s="286"/>
      <c r="L74" s="286"/>
      <c r="M74" s="286"/>
      <c r="N74" s="286"/>
      <c r="O74" s="286"/>
      <c r="P74" s="286"/>
      <c r="Q74" s="286"/>
      <c r="R74" s="286"/>
      <c r="S74" s="286"/>
      <c r="T74" s="286"/>
      <c r="U74" s="286"/>
      <c r="V74" s="286"/>
      <c r="W74" s="286"/>
      <c r="X74" s="286"/>
      <c r="Y74" s="286"/>
    </row>
    <row r="75" spans="1:25" ht="13.5" customHeight="1" x14ac:dyDescent="0.2">
      <c r="A75" s="286"/>
      <c r="B75" s="286"/>
      <c r="C75" s="286"/>
      <c r="D75" s="286"/>
      <c r="E75" s="286"/>
      <c r="F75" s="286"/>
      <c r="G75" s="286"/>
      <c r="H75" s="286"/>
      <c r="I75" s="286"/>
      <c r="J75" s="286"/>
      <c r="K75" s="286"/>
      <c r="L75" s="286"/>
      <c r="M75" s="286"/>
      <c r="N75" s="286"/>
      <c r="O75" s="286"/>
      <c r="P75" s="286"/>
      <c r="Q75" s="286"/>
      <c r="R75" s="286"/>
      <c r="S75" s="286"/>
      <c r="T75" s="286"/>
      <c r="U75" s="286"/>
      <c r="V75" s="286"/>
      <c r="W75" s="286"/>
      <c r="X75" s="286"/>
      <c r="Y75" s="286"/>
    </row>
    <row r="76" spans="1:25" ht="13.5" customHeight="1" x14ac:dyDescent="0.2">
      <c r="A76" s="286"/>
      <c r="B76" s="286"/>
      <c r="C76" s="286"/>
      <c r="D76" s="286"/>
      <c r="E76" s="286"/>
      <c r="F76" s="286"/>
      <c r="G76" s="286"/>
      <c r="H76" s="286"/>
      <c r="I76" s="286"/>
      <c r="J76" s="286"/>
      <c r="K76" s="286"/>
      <c r="L76" s="286"/>
      <c r="M76" s="286"/>
      <c r="N76" s="286"/>
      <c r="O76" s="286"/>
      <c r="P76" s="286"/>
      <c r="Q76" s="286"/>
      <c r="R76" s="286"/>
      <c r="S76" s="286"/>
      <c r="T76" s="286"/>
      <c r="U76" s="286"/>
      <c r="V76" s="286"/>
      <c r="W76" s="286"/>
      <c r="X76" s="286"/>
      <c r="Y76" s="286"/>
    </row>
    <row r="77" spans="1:25" ht="13.5" customHeight="1" x14ac:dyDescent="0.2">
      <c r="A77" s="286"/>
      <c r="B77" s="286"/>
      <c r="C77" s="286"/>
      <c r="D77" s="286"/>
      <c r="E77" s="286"/>
      <c r="F77" s="286"/>
      <c r="G77" s="286"/>
      <c r="H77" s="286"/>
      <c r="I77" s="286"/>
      <c r="J77" s="286"/>
      <c r="K77" s="286"/>
      <c r="L77" s="286"/>
      <c r="M77" s="286"/>
      <c r="N77" s="286"/>
      <c r="O77" s="286"/>
      <c r="P77" s="286"/>
      <c r="Q77" s="286"/>
      <c r="R77" s="286"/>
      <c r="S77" s="286"/>
      <c r="T77" s="286"/>
      <c r="U77" s="286"/>
      <c r="V77" s="286"/>
      <c r="W77" s="286"/>
      <c r="X77" s="286"/>
      <c r="Y77" s="286"/>
    </row>
    <row r="78" spans="1:25" ht="13.5" customHeight="1" x14ac:dyDescent="0.2">
      <c r="A78" s="286"/>
      <c r="B78" s="286"/>
      <c r="C78" s="286"/>
      <c r="D78" s="286"/>
      <c r="E78" s="286"/>
      <c r="F78" s="286"/>
      <c r="G78" s="286"/>
      <c r="H78" s="286"/>
      <c r="I78" s="286"/>
      <c r="J78" s="286"/>
      <c r="K78" s="286"/>
      <c r="L78" s="286"/>
      <c r="M78" s="286"/>
      <c r="N78" s="286"/>
      <c r="O78" s="286"/>
      <c r="P78" s="286"/>
      <c r="Q78" s="286"/>
      <c r="R78" s="286"/>
      <c r="S78" s="286"/>
      <c r="T78" s="286"/>
      <c r="U78" s="286"/>
      <c r="V78" s="286"/>
      <c r="W78" s="286"/>
      <c r="X78" s="286"/>
      <c r="Y78" s="286"/>
    </row>
    <row r="79" spans="1:25" ht="13.5" customHeight="1" x14ac:dyDescent="0.2">
      <c r="A79" s="286"/>
      <c r="B79" s="286"/>
      <c r="C79" s="286"/>
      <c r="D79" s="286"/>
      <c r="E79" s="286"/>
      <c r="F79" s="286"/>
      <c r="G79" s="286"/>
      <c r="H79" s="286"/>
      <c r="I79" s="286"/>
      <c r="J79" s="286"/>
      <c r="K79" s="286"/>
      <c r="L79" s="286"/>
      <c r="M79" s="286"/>
      <c r="N79" s="286"/>
      <c r="O79" s="286"/>
      <c r="P79" s="286"/>
      <c r="Q79" s="286"/>
      <c r="R79" s="286"/>
      <c r="S79" s="286"/>
      <c r="T79" s="286"/>
      <c r="U79" s="286"/>
      <c r="V79" s="286"/>
      <c r="W79" s="286"/>
      <c r="X79" s="286"/>
      <c r="Y79" s="286"/>
    </row>
    <row r="80" spans="1:25" ht="13.5" customHeight="1" x14ac:dyDescent="0.2">
      <c r="A80" s="286"/>
      <c r="B80" s="286"/>
      <c r="C80" s="286"/>
      <c r="D80" s="286"/>
      <c r="E80" s="286"/>
      <c r="F80" s="286"/>
      <c r="G80" s="286"/>
      <c r="H80" s="286"/>
      <c r="I80" s="286"/>
      <c r="J80" s="286"/>
      <c r="K80" s="286"/>
      <c r="L80" s="286"/>
      <c r="M80" s="286"/>
      <c r="N80" s="286"/>
      <c r="O80" s="286"/>
      <c r="P80" s="286"/>
      <c r="Q80" s="286"/>
      <c r="R80" s="286"/>
      <c r="S80" s="286"/>
      <c r="T80" s="286"/>
      <c r="U80" s="286"/>
      <c r="V80" s="286"/>
      <c r="W80" s="286"/>
      <c r="X80" s="286"/>
      <c r="Y80" s="286"/>
    </row>
    <row r="81" spans="1:25" ht="13.5" customHeight="1" x14ac:dyDescent="0.2">
      <c r="A81" s="286"/>
      <c r="B81" s="286"/>
      <c r="C81" s="286"/>
      <c r="D81" s="286"/>
      <c r="E81" s="286"/>
      <c r="F81" s="286"/>
      <c r="G81" s="286"/>
      <c r="H81" s="286"/>
      <c r="I81" s="286"/>
      <c r="J81" s="286"/>
      <c r="K81" s="286"/>
      <c r="L81" s="286"/>
      <c r="M81" s="286"/>
      <c r="N81" s="286"/>
      <c r="O81" s="286"/>
      <c r="P81" s="286"/>
      <c r="Q81" s="286"/>
      <c r="R81" s="286"/>
      <c r="S81" s="286"/>
      <c r="T81" s="286"/>
      <c r="U81" s="286"/>
      <c r="V81" s="286"/>
      <c r="W81" s="286"/>
      <c r="X81" s="286"/>
      <c r="Y81" s="286"/>
    </row>
    <row r="82" spans="1:25" ht="13.5" customHeight="1" x14ac:dyDescent="0.2">
      <c r="A82" s="286"/>
      <c r="B82" s="286"/>
      <c r="C82" s="286"/>
      <c r="D82" s="286"/>
      <c r="E82" s="286"/>
      <c r="F82" s="286"/>
      <c r="G82" s="286"/>
      <c r="H82" s="286"/>
      <c r="I82" s="286"/>
      <c r="J82" s="286"/>
      <c r="K82" s="286"/>
      <c r="L82" s="286"/>
      <c r="M82" s="286"/>
      <c r="N82" s="286"/>
      <c r="O82" s="286"/>
      <c r="P82" s="286"/>
      <c r="Q82" s="286"/>
      <c r="R82" s="286"/>
      <c r="S82" s="286"/>
      <c r="T82" s="286"/>
      <c r="U82" s="286"/>
      <c r="V82" s="286"/>
      <c r="W82" s="286"/>
      <c r="X82" s="286"/>
      <c r="Y82" s="286"/>
    </row>
    <row r="83" spans="1:25" ht="13.5" customHeight="1" x14ac:dyDescent="0.2">
      <c r="A83" s="286"/>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286"/>
    </row>
    <row r="84" spans="1:25" ht="13.5" customHeight="1" x14ac:dyDescent="0.2">
      <c r="A84" s="286"/>
      <c r="B84" s="286"/>
      <c r="C84" s="286"/>
      <c r="D84" s="286"/>
      <c r="E84" s="286"/>
      <c r="F84" s="286"/>
      <c r="G84" s="286"/>
      <c r="H84" s="286"/>
      <c r="I84" s="286"/>
      <c r="J84" s="286"/>
      <c r="K84" s="286"/>
      <c r="L84" s="286"/>
      <c r="M84" s="286"/>
      <c r="N84" s="286"/>
      <c r="O84" s="286"/>
      <c r="P84" s="286"/>
      <c r="Q84" s="286"/>
      <c r="R84" s="286"/>
      <c r="S84" s="286"/>
      <c r="T84" s="286"/>
      <c r="U84" s="286"/>
      <c r="V84" s="286"/>
      <c r="W84" s="286"/>
      <c r="X84" s="286"/>
      <c r="Y84" s="286"/>
    </row>
    <row r="85" spans="1:25" ht="13.5" customHeight="1" x14ac:dyDescent="0.2">
      <c r="A85" s="286"/>
      <c r="B85" s="286"/>
      <c r="C85" s="286"/>
      <c r="D85" s="286"/>
      <c r="E85" s="286"/>
      <c r="F85" s="286"/>
      <c r="G85" s="286"/>
      <c r="H85" s="286"/>
      <c r="I85" s="286"/>
      <c r="J85" s="286"/>
      <c r="K85" s="286"/>
      <c r="L85" s="286"/>
      <c r="M85" s="286"/>
      <c r="N85" s="286"/>
      <c r="O85" s="286"/>
      <c r="P85" s="286"/>
      <c r="Q85" s="286"/>
      <c r="R85" s="286"/>
      <c r="S85" s="286"/>
      <c r="T85" s="286"/>
      <c r="U85" s="286"/>
      <c r="V85" s="286"/>
      <c r="W85" s="286"/>
      <c r="X85" s="286"/>
      <c r="Y85" s="286"/>
    </row>
    <row r="86" spans="1:25" ht="13.5" customHeight="1" x14ac:dyDescent="0.2">
      <c r="A86" s="286"/>
      <c r="B86" s="286"/>
      <c r="C86" s="286"/>
      <c r="D86" s="286"/>
      <c r="E86" s="286"/>
      <c r="F86" s="286"/>
      <c r="G86" s="286"/>
      <c r="H86" s="286"/>
      <c r="I86" s="286"/>
      <c r="J86" s="286"/>
      <c r="K86" s="286"/>
      <c r="L86" s="286"/>
      <c r="M86" s="286"/>
      <c r="N86" s="286"/>
      <c r="O86" s="286"/>
      <c r="P86" s="286"/>
      <c r="Q86" s="286"/>
      <c r="R86" s="286"/>
      <c r="S86" s="286"/>
      <c r="T86" s="286"/>
      <c r="U86" s="286"/>
      <c r="V86" s="286"/>
      <c r="W86" s="286"/>
      <c r="X86" s="286"/>
      <c r="Y86" s="286"/>
    </row>
    <row r="87" spans="1:25" ht="13.5" customHeight="1" x14ac:dyDescent="0.2">
      <c r="A87" s="286"/>
      <c r="B87" s="286"/>
      <c r="C87" s="286"/>
      <c r="D87" s="286"/>
      <c r="E87" s="286"/>
      <c r="F87" s="286"/>
      <c r="G87" s="286"/>
      <c r="H87" s="286"/>
      <c r="I87" s="286"/>
      <c r="J87" s="286"/>
      <c r="K87" s="286"/>
      <c r="L87" s="286"/>
      <c r="M87" s="286"/>
      <c r="N87" s="286"/>
      <c r="O87" s="286"/>
      <c r="P87" s="286"/>
      <c r="Q87" s="286"/>
      <c r="R87" s="286"/>
      <c r="S87" s="286"/>
      <c r="T87" s="286"/>
      <c r="U87" s="286"/>
      <c r="V87" s="286"/>
      <c r="W87" s="286"/>
      <c r="X87" s="286"/>
      <c r="Y87" s="286"/>
    </row>
    <row r="88" spans="1:25" ht="13.5" customHeight="1" x14ac:dyDescent="0.2">
      <c r="A88" s="286"/>
      <c r="B88" s="286"/>
      <c r="C88" s="286"/>
      <c r="D88" s="286"/>
      <c r="E88" s="286"/>
      <c r="F88" s="286"/>
      <c r="G88" s="286"/>
      <c r="H88" s="286"/>
      <c r="I88" s="286"/>
      <c r="J88" s="286"/>
      <c r="K88" s="286"/>
      <c r="L88" s="286"/>
      <c r="M88" s="286"/>
      <c r="N88" s="286"/>
      <c r="O88" s="286"/>
      <c r="P88" s="286"/>
      <c r="Q88" s="286"/>
      <c r="R88" s="286"/>
      <c r="S88" s="286"/>
      <c r="T88" s="286"/>
      <c r="U88" s="286"/>
      <c r="V88" s="286"/>
      <c r="W88" s="286"/>
      <c r="X88" s="286"/>
      <c r="Y88" s="286"/>
    </row>
    <row r="89" spans="1:25" ht="13.5" customHeight="1" x14ac:dyDescent="0.2">
      <c r="A89" s="286"/>
      <c r="B89" s="286"/>
      <c r="C89" s="286"/>
      <c r="D89" s="286"/>
      <c r="E89" s="286"/>
      <c r="F89" s="286"/>
      <c r="G89" s="286"/>
      <c r="H89" s="286"/>
      <c r="I89" s="286"/>
      <c r="J89" s="286"/>
      <c r="K89" s="286"/>
      <c r="L89" s="286"/>
      <c r="M89" s="286"/>
      <c r="N89" s="286"/>
      <c r="O89" s="286"/>
      <c r="P89" s="286"/>
      <c r="Q89" s="286"/>
      <c r="R89" s="286"/>
      <c r="S89" s="286"/>
      <c r="T89" s="286"/>
      <c r="U89" s="286"/>
      <c r="V89" s="286"/>
      <c r="W89" s="286"/>
      <c r="X89" s="286"/>
      <c r="Y89" s="286"/>
    </row>
    <row r="90" spans="1:25" ht="13.5" customHeight="1" x14ac:dyDescent="0.2">
      <c r="A90" s="286"/>
      <c r="B90" s="286"/>
      <c r="C90" s="286"/>
      <c r="D90" s="286"/>
      <c r="E90" s="286"/>
      <c r="F90" s="286"/>
      <c r="G90" s="286"/>
      <c r="H90" s="286"/>
      <c r="I90" s="286"/>
      <c r="J90" s="286"/>
      <c r="K90" s="286"/>
      <c r="L90" s="286"/>
      <c r="M90" s="286"/>
      <c r="N90" s="286"/>
      <c r="O90" s="286"/>
      <c r="P90" s="286"/>
      <c r="Q90" s="286"/>
      <c r="R90" s="286"/>
      <c r="S90" s="286"/>
      <c r="T90" s="286"/>
      <c r="U90" s="286"/>
      <c r="V90" s="286"/>
      <c r="W90" s="286"/>
      <c r="X90" s="286"/>
      <c r="Y90" s="286"/>
    </row>
    <row r="91" spans="1:25" ht="13.5" customHeight="1" x14ac:dyDescent="0.2">
      <c r="A91" s="286"/>
      <c r="B91" s="286"/>
      <c r="C91" s="286"/>
      <c r="D91" s="286"/>
      <c r="E91" s="286"/>
      <c r="F91" s="286"/>
      <c r="G91" s="286"/>
      <c r="H91" s="286"/>
      <c r="I91" s="286"/>
      <c r="J91" s="286"/>
      <c r="K91" s="286"/>
      <c r="L91" s="286"/>
      <c r="M91" s="286"/>
      <c r="N91" s="286"/>
      <c r="O91" s="286"/>
      <c r="P91" s="286"/>
      <c r="Q91" s="286"/>
      <c r="R91" s="286"/>
      <c r="S91" s="286"/>
      <c r="T91" s="286"/>
      <c r="U91" s="286"/>
      <c r="V91" s="286"/>
      <c r="W91" s="286"/>
      <c r="X91" s="286"/>
      <c r="Y91" s="286"/>
    </row>
    <row r="92" spans="1:25" ht="13.5" customHeight="1" x14ac:dyDescent="0.2">
      <c r="A92" s="286"/>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row>
    <row r="93" spans="1:25" ht="13.5" customHeight="1" x14ac:dyDescent="0.2">
      <c r="A93" s="286"/>
      <c r="B93" s="286"/>
      <c r="C93" s="286"/>
      <c r="D93" s="286"/>
      <c r="E93" s="286"/>
      <c r="F93" s="286"/>
      <c r="G93" s="286"/>
      <c r="H93" s="286"/>
      <c r="I93" s="286"/>
      <c r="J93" s="286"/>
      <c r="K93" s="286"/>
      <c r="L93" s="286"/>
      <c r="M93" s="286"/>
      <c r="N93" s="286"/>
      <c r="O93" s="286"/>
      <c r="P93" s="286"/>
      <c r="Q93" s="286"/>
      <c r="R93" s="286"/>
      <c r="S93" s="286"/>
      <c r="T93" s="286"/>
      <c r="U93" s="286"/>
      <c r="V93" s="286"/>
      <c r="W93" s="286"/>
      <c r="X93" s="286"/>
      <c r="Y93" s="286"/>
    </row>
    <row r="94" spans="1:25" ht="13.5" customHeight="1" x14ac:dyDescent="0.2">
      <c r="A94" s="286"/>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row>
    <row r="95" spans="1:25" ht="13.5" customHeight="1" x14ac:dyDescent="0.2">
      <c r="A95" s="286"/>
      <c r="B95" s="286"/>
      <c r="C95" s="286"/>
      <c r="D95" s="286"/>
      <c r="E95" s="286"/>
      <c r="F95" s="286"/>
      <c r="G95" s="286"/>
      <c r="H95" s="286"/>
    </row>
    <row r="96" spans="1:25" ht="13.5" customHeight="1" x14ac:dyDescent="0.2">
      <c r="A96" s="286"/>
      <c r="B96" s="286"/>
      <c r="C96" s="286"/>
      <c r="D96" s="286"/>
      <c r="E96" s="286"/>
      <c r="F96" s="286"/>
      <c r="G96" s="286"/>
      <c r="H96" s="286"/>
    </row>
  </sheetData>
  <mergeCells count="41">
    <mergeCell ref="A43:E43"/>
    <mergeCell ref="F43:H43"/>
    <mergeCell ref="A44:H49"/>
    <mergeCell ref="A39:E39"/>
    <mergeCell ref="A41:E41"/>
    <mergeCell ref="F41:H41"/>
    <mergeCell ref="A34:C34"/>
    <mergeCell ref="A35:C35"/>
    <mergeCell ref="A36:C36"/>
    <mergeCell ref="A37:C37"/>
    <mergeCell ref="A33:B33"/>
    <mergeCell ref="A29:B29"/>
    <mergeCell ref="A31:B31"/>
    <mergeCell ref="A32:B32"/>
    <mergeCell ref="A19:B19"/>
    <mergeCell ref="A22:C22"/>
    <mergeCell ref="A24:B24"/>
    <mergeCell ref="A25:B25"/>
    <mergeCell ref="A26:B26"/>
    <mergeCell ref="A27:B27"/>
    <mergeCell ref="A28:B28"/>
    <mergeCell ref="A30:H30"/>
    <mergeCell ref="A15:C15"/>
    <mergeCell ref="A16:B16"/>
    <mergeCell ref="A17:C17"/>
    <mergeCell ref="A9:C9"/>
    <mergeCell ref="A10:C10"/>
    <mergeCell ref="A11:C11"/>
    <mergeCell ref="A12:B12"/>
    <mergeCell ref="A13:C13"/>
    <mergeCell ref="A8:B8"/>
    <mergeCell ref="A1:D1"/>
    <mergeCell ref="E1:H1"/>
    <mergeCell ref="A3:B3"/>
    <mergeCell ref="C3:D3"/>
    <mergeCell ref="A4:B4"/>
    <mergeCell ref="C4:D4"/>
    <mergeCell ref="A5:B5"/>
    <mergeCell ref="C5:D5"/>
    <mergeCell ref="A6:B6"/>
    <mergeCell ref="F6:G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9"/>
  <sheetViews>
    <sheetView zoomScaleNormal="100" workbookViewId="0">
      <selection activeCell="F8" sqref="F8"/>
    </sheetView>
  </sheetViews>
  <sheetFormatPr defaultColWidth="10.140625" defaultRowHeight="13.5" customHeight="1" x14ac:dyDescent="0.2"/>
  <cols>
    <col min="1" max="1" width="21" style="196" customWidth="1"/>
    <col min="2" max="2" width="9.28515625" style="196" customWidth="1"/>
    <col min="3" max="3" width="7" style="196" customWidth="1"/>
    <col min="4" max="4" width="12.140625" style="196" customWidth="1"/>
    <col min="5" max="5" width="16.140625" style="196" customWidth="1"/>
    <col min="6" max="8" width="12.140625" style="196" customWidth="1"/>
    <col min="9" max="9" width="13.7109375" style="196" bestFit="1" customWidth="1"/>
    <col min="10" max="256" width="10.140625" style="196" customWidth="1"/>
  </cols>
  <sheetData>
    <row r="1" spans="1:25" ht="16.5" customHeight="1" thickBot="1" x14ac:dyDescent="0.25">
      <c r="A1" s="594" t="s">
        <v>142</v>
      </c>
      <c r="B1" s="595"/>
      <c r="C1" s="596"/>
      <c r="D1" s="597"/>
      <c r="E1" s="598" t="s">
        <v>14</v>
      </c>
      <c r="F1" s="595"/>
      <c r="G1" s="599"/>
      <c r="H1" s="600"/>
      <c r="I1" s="286"/>
      <c r="J1" s="286"/>
      <c r="K1" s="286"/>
      <c r="L1" s="286"/>
      <c r="M1" s="286"/>
      <c r="N1" s="286"/>
      <c r="O1" s="286"/>
      <c r="P1" s="286"/>
      <c r="Q1" s="286"/>
      <c r="R1" s="286"/>
      <c r="S1" s="286"/>
      <c r="T1" s="286"/>
      <c r="U1" s="286"/>
      <c r="V1" s="286"/>
      <c r="W1" s="286"/>
      <c r="X1" s="286"/>
      <c r="Y1" s="286"/>
    </row>
    <row r="2" spans="1:25" ht="16.5" customHeight="1" thickBot="1" x14ac:dyDescent="0.25">
      <c r="A2" s="322"/>
      <c r="B2" s="323"/>
      <c r="C2" s="324"/>
      <c r="D2" s="279"/>
      <c r="E2" s="279"/>
      <c r="F2" s="328"/>
      <c r="G2" s="328"/>
      <c r="H2" s="329"/>
      <c r="I2" s="286"/>
      <c r="J2" s="286"/>
      <c r="K2" s="286"/>
      <c r="L2" s="286"/>
      <c r="M2" s="286"/>
      <c r="N2" s="286"/>
      <c r="O2" s="286"/>
      <c r="P2" s="286"/>
      <c r="Q2" s="286"/>
      <c r="R2" s="286"/>
      <c r="S2" s="286"/>
      <c r="T2" s="286"/>
      <c r="U2" s="286"/>
      <c r="V2" s="286"/>
      <c r="W2" s="286"/>
      <c r="X2" s="286"/>
      <c r="Y2" s="286"/>
    </row>
    <row r="3" spans="1:25" ht="16.5" customHeight="1" thickBot="1" x14ac:dyDescent="0.25">
      <c r="A3" s="601" t="s">
        <v>17</v>
      </c>
      <c r="B3" s="602"/>
      <c r="C3" s="603"/>
      <c r="D3" s="604"/>
      <c r="E3" s="330"/>
      <c r="F3" s="330"/>
      <c r="G3" s="330"/>
      <c r="H3" s="330"/>
      <c r="I3" s="286"/>
      <c r="J3" s="286"/>
      <c r="K3" s="286"/>
      <c r="L3" s="286"/>
      <c r="M3" s="286"/>
      <c r="N3" s="286"/>
      <c r="O3" s="286"/>
      <c r="P3" s="286"/>
      <c r="Q3" s="286"/>
      <c r="R3" s="286"/>
      <c r="S3" s="286"/>
      <c r="T3" s="286"/>
      <c r="U3" s="286"/>
      <c r="V3" s="286"/>
      <c r="W3" s="286"/>
      <c r="X3" s="286"/>
      <c r="Y3" s="286"/>
    </row>
    <row r="4" spans="1:25" ht="16.5" customHeight="1" thickBot="1" x14ac:dyDescent="0.25">
      <c r="A4" s="605" t="s">
        <v>143</v>
      </c>
      <c r="B4" s="606"/>
      <c r="C4" s="663">
        <v>750</v>
      </c>
      <c r="D4" s="608"/>
      <c r="E4" s="330"/>
      <c r="F4" s="330"/>
      <c r="G4" s="330"/>
      <c r="H4" s="330"/>
      <c r="I4" s="286"/>
      <c r="J4" s="286"/>
      <c r="K4" s="286"/>
      <c r="L4" s="286"/>
      <c r="M4" s="286"/>
      <c r="N4" s="286"/>
      <c r="O4" s="286"/>
      <c r="P4" s="286"/>
      <c r="Q4" s="286"/>
      <c r="R4" s="286"/>
      <c r="S4" s="286"/>
      <c r="T4" s="286"/>
      <c r="U4" s="286"/>
      <c r="V4" s="286"/>
      <c r="W4" s="286"/>
      <c r="X4" s="286"/>
      <c r="Y4" s="286"/>
    </row>
    <row r="5" spans="1:25" ht="16.5" customHeight="1" thickBot="1" x14ac:dyDescent="0.25">
      <c r="A5" s="609" t="s">
        <v>1</v>
      </c>
      <c r="B5" s="610"/>
      <c r="C5" s="611">
        <v>37</v>
      </c>
      <c r="D5" s="612"/>
      <c r="E5" s="330"/>
      <c r="F5" s="330"/>
      <c r="G5" s="330"/>
      <c r="H5" s="330"/>
      <c r="I5" s="286"/>
      <c r="J5" s="286"/>
      <c r="K5" s="286"/>
      <c r="L5" s="286"/>
      <c r="M5" s="286"/>
      <c r="N5" s="286"/>
      <c r="O5" s="286"/>
      <c r="P5" s="286"/>
      <c r="Q5" s="286"/>
      <c r="R5" s="286"/>
      <c r="S5" s="286"/>
      <c r="T5" s="286"/>
      <c r="U5" s="286"/>
      <c r="V5" s="286"/>
      <c r="W5" s="286"/>
      <c r="X5" s="286"/>
      <c r="Y5" s="286"/>
    </row>
    <row r="6" spans="1:25" ht="16.5" customHeight="1" thickBot="1" x14ac:dyDescent="0.25">
      <c r="A6" s="668"/>
      <c r="B6" s="669"/>
      <c r="C6" s="327"/>
      <c r="D6" s="333"/>
      <c r="E6" s="378">
        <f>C4/0.37</f>
        <v>2027.0270270270271</v>
      </c>
      <c r="F6" s="659"/>
      <c r="G6" s="660"/>
      <c r="H6" s="330"/>
      <c r="I6" s="286"/>
      <c r="J6" s="286"/>
      <c r="K6" s="286"/>
      <c r="L6" s="286"/>
      <c r="M6" s="286"/>
      <c r="N6" s="286"/>
      <c r="O6" s="286"/>
      <c r="P6" s="286"/>
      <c r="Q6" s="286"/>
      <c r="R6" s="286"/>
      <c r="S6" s="286"/>
      <c r="T6" s="286"/>
      <c r="U6" s="286"/>
      <c r="V6" s="286"/>
      <c r="W6" s="286"/>
      <c r="X6" s="286"/>
      <c r="Y6" s="286"/>
    </row>
    <row r="7" spans="1:25" ht="16.5" customHeight="1" thickBot="1" x14ac:dyDescent="0.25">
      <c r="A7" s="334"/>
      <c r="B7" s="335"/>
      <c r="C7" s="336"/>
      <c r="D7" s="337"/>
      <c r="E7" s="379" t="str">
        <f>DATABANK!B20</f>
        <v>01.10.2022</v>
      </c>
      <c r="F7" s="380" t="s">
        <v>2</v>
      </c>
      <c r="G7" s="381" t="s">
        <v>3</v>
      </c>
      <c r="H7" s="382" t="s">
        <v>21</v>
      </c>
      <c r="I7" s="415" t="s">
        <v>145</v>
      </c>
      <c r="J7" s="286"/>
      <c r="K7" s="286"/>
      <c r="L7" s="286"/>
      <c r="M7" s="286"/>
      <c r="N7" s="286"/>
      <c r="O7" s="286"/>
      <c r="P7" s="286"/>
      <c r="Q7" s="286"/>
      <c r="R7" s="286"/>
      <c r="S7" s="286"/>
      <c r="T7" s="286"/>
      <c r="U7" s="286"/>
      <c r="V7" s="286"/>
      <c r="W7" s="286"/>
      <c r="X7" s="286"/>
      <c r="Y7" s="286"/>
    </row>
    <row r="8" spans="1:25" ht="16.7" customHeight="1" thickBot="1" x14ac:dyDescent="0.25">
      <c r="A8" s="661" t="s">
        <v>144</v>
      </c>
      <c r="B8" s="662"/>
      <c r="C8" s="321"/>
      <c r="D8" s="305" t="s">
        <v>138</v>
      </c>
      <c r="E8" s="320" t="s">
        <v>144</v>
      </c>
      <c r="F8" s="367">
        <f>DATABANK!B36*C5/37</f>
        <v>396169</v>
      </c>
      <c r="G8" s="370">
        <f t="shared" ref="G8:G10" si="0">ROUND(F8/12,2)</f>
        <v>33014.080000000002</v>
      </c>
      <c r="H8" s="373"/>
      <c r="I8" s="364"/>
      <c r="J8" s="364"/>
      <c r="K8" s="286"/>
      <c r="L8" s="286"/>
      <c r="M8" s="286"/>
      <c r="N8" s="286"/>
      <c r="O8" s="286"/>
      <c r="P8" s="286"/>
      <c r="Q8" s="286"/>
      <c r="R8" s="286"/>
      <c r="S8" s="286"/>
      <c r="T8" s="286"/>
      <c r="U8" s="286"/>
      <c r="V8" s="286"/>
      <c r="W8" s="286"/>
      <c r="X8" s="286"/>
      <c r="Y8" s="286"/>
    </row>
    <row r="9" spans="1:25" ht="16.7" customHeight="1" x14ac:dyDescent="0.2">
      <c r="A9" s="664" t="s">
        <v>183</v>
      </c>
      <c r="B9" s="665"/>
      <c r="C9" s="665"/>
      <c r="D9" s="365">
        <f>DATABANK!C63</f>
        <v>6872.48</v>
      </c>
      <c r="E9" s="366" t="s">
        <v>4</v>
      </c>
      <c r="F9" s="368">
        <f>ROUND(C5/37*D9,2)</f>
        <v>6872.48</v>
      </c>
      <c r="G9" s="371">
        <f t="shared" si="0"/>
        <v>572.71</v>
      </c>
      <c r="H9" s="368"/>
      <c r="I9" s="364"/>
      <c r="J9" s="364"/>
      <c r="K9" s="286"/>
      <c r="L9" s="286"/>
      <c r="M9" s="286"/>
      <c r="N9" s="286"/>
      <c r="O9" s="286"/>
      <c r="P9" s="286"/>
      <c r="Q9" s="286"/>
      <c r="R9" s="286"/>
      <c r="S9" s="286"/>
      <c r="T9" s="286"/>
      <c r="U9" s="286"/>
      <c r="V9" s="286"/>
      <c r="W9" s="286"/>
      <c r="X9" s="286"/>
      <c r="Y9" s="286"/>
    </row>
    <row r="10" spans="1:25" ht="16.7" customHeight="1" thickBot="1" x14ac:dyDescent="0.25">
      <c r="A10" s="666" t="s">
        <v>182</v>
      </c>
      <c r="B10" s="667"/>
      <c r="C10" s="667"/>
      <c r="D10" s="344">
        <f>(DATABANK!B39-DATABANK!B35)</f>
        <v>23360</v>
      </c>
      <c r="E10" s="345" t="s">
        <v>4</v>
      </c>
      <c r="F10" s="369">
        <f>ROUND(C5/37*D10,2)</f>
        <v>23360</v>
      </c>
      <c r="G10" s="372">
        <f t="shared" si="0"/>
        <v>1946.67</v>
      </c>
      <c r="H10" s="369"/>
      <c r="I10" s="364"/>
      <c r="J10" s="364"/>
      <c r="K10" s="286"/>
      <c r="L10" s="286"/>
      <c r="M10" s="286"/>
      <c r="N10" s="286"/>
      <c r="O10" s="286"/>
      <c r="P10" s="286"/>
      <c r="Q10" s="286"/>
      <c r="R10" s="286"/>
      <c r="S10" s="286"/>
      <c r="T10" s="286"/>
      <c r="U10" s="286"/>
      <c r="V10" s="286"/>
      <c r="W10" s="286"/>
      <c r="X10" s="286"/>
      <c r="Y10" s="286"/>
    </row>
    <row r="11" spans="1:25" ht="15.75" customHeight="1" thickBot="1" x14ac:dyDescent="0.25">
      <c r="A11" s="524"/>
      <c r="B11" s="525"/>
      <c r="C11" s="526"/>
      <c r="D11" s="527"/>
      <c r="E11" s="526"/>
      <c r="F11" s="528"/>
      <c r="G11" s="528"/>
      <c r="H11" s="529"/>
      <c r="I11" s="364"/>
      <c r="J11" s="286"/>
      <c r="K11" s="286"/>
      <c r="L11" s="286"/>
      <c r="M11" s="286"/>
      <c r="N11" s="286"/>
      <c r="O11" s="286"/>
      <c r="P11" s="286"/>
      <c r="Q11" s="286"/>
      <c r="R11" s="286"/>
      <c r="S11" s="286"/>
      <c r="T11" s="286"/>
      <c r="U11" s="286"/>
      <c r="V11" s="286"/>
      <c r="W11" s="286"/>
      <c r="X11" s="286"/>
      <c r="Y11" s="286"/>
    </row>
    <row r="12" spans="1:25" ht="15.75" customHeight="1" thickBot="1" x14ac:dyDescent="0.25">
      <c r="A12" s="675" t="s">
        <v>132</v>
      </c>
      <c r="B12" s="676"/>
      <c r="C12" s="530"/>
      <c r="D12" s="531">
        <f>DATABANK!C128</f>
        <v>7470.09</v>
      </c>
      <c r="E12" s="532" t="s">
        <v>5</v>
      </c>
      <c r="F12" s="533">
        <f t="shared" ref="F12:F16" si="1">D12*C12</f>
        <v>0</v>
      </c>
      <c r="G12" s="533">
        <f t="shared" ref="G12:G16" si="2">ROUND(F12/12,2)</f>
        <v>0</v>
      </c>
      <c r="H12" s="534"/>
      <c r="I12" s="407">
        <f>0.173*G12</f>
        <v>0</v>
      </c>
      <c r="J12" s="287"/>
      <c r="K12" s="286"/>
      <c r="L12" s="286"/>
      <c r="M12" s="286"/>
      <c r="N12" s="286"/>
      <c r="O12" s="286"/>
      <c r="P12" s="286"/>
      <c r="Q12" s="286"/>
      <c r="R12" s="286"/>
      <c r="S12" s="286"/>
      <c r="T12" s="286"/>
      <c r="U12" s="286"/>
      <c r="V12" s="286"/>
      <c r="W12" s="286"/>
      <c r="X12" s="286"/>
      <c r="Y12" s="286"/>
    </row>
    <row r="13" spans="1:25" ht="15.75" customHeight="1" thickBot="1" x14ac:dyDescent="0.25">
      <c r="A13" s="670" t="s">
        <v>133</v>
      </c>
      <c r="B13" s="637"/>
      <c r="C13" s="269"/>
      <c r="D13" s="273">
        <f>DATABANK!C98</f>
        <v>10756.93</v>
      </c>
      <c r="E13" s="265" t="s">
        <v>5</v>
      </c>
      <c r="F13" s="266">
        <f t="shared" si="1"/>
        <v>0</v>
      </c>
      <c r="G13" s="266">
        <f t="shared" si="2"/>
        <v>0</v>
      </c>
      <c r="H13" s="535"/>
      <c r="I13" s="376">
        <f t="shared" ref="I13:I23" si="3">0.173*G13</f>
        <v>0</v>
      </c>
      <c r="J13" s="286"/>
      <c r="K13" s="286"/>
      <c r="L13" s="518"/>
      <c r="M13" s="286"/>
      <c r="N13" s="286"/>
      <c r="O13" s="286"/>
      <c r="P13" s="286"/>
      <c r="Q13" s="286"/>
      <c r="R13" s="286"/>
      <c r="S13" s="286"/>
      <c r="T13" s="286"/>
      <c r="U13" s="286"/>
      <c r="V13" s="286"/>
      <c r="W13" s="286"/>
      <c r="X13" s="286"/>
      <c r="Y13" s="286"/>
    </row>
    <row r="14" spans="1:25" ht="15.75" customHeight="1" thickBot="1" x14ac:dyDescent="0.25">
      <c r="A14" s="677" t="s">
        <v>134</v>
      </c>
      <c r="B14" s="678"/>
      <c r="C14" s="269"/>
      <c r="D14" s="273">
        <f>DATABANK!C84</f>
        <v>14940.18</v>
      </c>
      <c r="E14" s="265" t="s">
        <v>5</v>
      </c>
      <c r="F14" s="266">
        <f t="shared" si="1"/>
        <v>0</v>
      </c>
      <c r="G14" s="266">
        <f t="shared" si="2"/>
        <v>0</v>
      </c>
      <c r="H14" s="535"/>
      <c r="I14" s="376">
        <f t="shared" si="3"/>
        <v>0</v>
      </c>
      <c r="J14" s="286"/>
      <c r="K14" s="286"/>
      <c r="L14" s="519"/>
      <c r="M14" s="286"/>
      <c r="N14" s="286"/>
      <c r="O14" s="286"/>
      <c r="P14" s="286"/>
      <c r="Q14" s="286"/>
      <c r="R14" s="286"/>
      <c r="S14" s="286"/>
      <c r="T14" s="286"/>
      <c r="U14" s="286"/>
      <c r="V14" s="286"/>
      <c r="W14" s="286"/>
      <c r="X14" s="286"/>
      <c r="Y14" s="286"/>
    </row>
    <row r="15" spans="1:25" ht="15.75" customHeight="1" thickBot="1" x14ac:dyDescent="0.25">
      <c r="A15" s="677" t="s">
        <v>135</v>
      </c>
      <c r="B15" s="678"/>
      <c r="C15" s="269"/>
      <c r="D15" s="273">
        <f>DATABANK!C85</f>
        <v>149.4</v>
      </c>
      <c r="E15" s="265" t="s">
        <v>9</v>
      </c>
      <c r="F15" s="266">
        <f t="shared" si="1"/>
        <v>0</v>
      </c>
      <c r="G15" s="266">
        <f t="shared" si="2"/>
        <v>0</v>
      </c>
      <c r="H15" s="535"/>
      <c r="I15" s="376">
        <f t="shared" si="3"/>
        <v>0</v>
      </c>
      <c r="J15" s="286"/>
      <c r="K15" s="286"/>
      <c r="L15" s="286"/>
      <c r="M15" s="286"/>
      <c r="N15" s="286"/>
      <c r="O15" s="286"/>
      <c r="P15" s="286"/>
      <c r="Q15" s="286"/>
      <c r="R15" s="286"/>
      <c r="S15" s="286"/>
      <c r="T15" s="286"/>
      <c r="U15" s="286"/>
      <c r="V15" s="286"/>
      <c r="W15" s="286"/>
      <c r="X15" s="286"/>
      <c r="Y15" s="286"/>
    </row>
    <row r="16" spans="1:25" ht="15.75" customHeight="1" thickBot="1" x14ac:dyDescent="0.25">
      <c r="A16" s="670" t="s">
        <v>136</v>
      </c>
      <c r="B16" s="637"/>
      <c r="C16" s="269"/>
      <c r="D16" s="273">
        <f>DATABANK!C89</f>
        <v>4482.05</v>
      </c>
      <c r="E16" s="265" t="s">
        <v>5</v>
      </c>
      <c r="F16" s="266">
        <f t="shared" si="1"/>
        <v>0</v>
      </c>
      <c r="G16" s="266">
        <f t="shared" si="2"/>
        <v>0</v>
      </c>
      <c r="H16" s="535"/>
      <c r="I16" s="376">
        <f t="shared" si="3"/>
        <v>0</v>
      </c>
      <c r="J16" s="286"/>
      <c r="K16" s="286"/>
      <c r="L16" s="286"/>
      <c r="M16" s="286"/>
      <c r="N16" s="286"/>
      <c r="O16" s="286"/>
      <c r="P16" s="286"/>
      <c r="Q16" s="286"/>
      <c r="R16" s="286"/>
      <c r="S16" s="286"/>
      <c r="T16" s="286"/>
      <c r="U16" s="286"/>
      <c r="V16" s="286"/>
      <c r="W16" s="286"/>
      <c r="X16" s="286"/>
      <c r="Y16" s="286"/>
    </row>
    <row r="17" spans="1:25" ht="15.75" customHeight="1" thickBot="1" x14ac:dyDescent="0.25">
      <c r="A17" s="671" t="s">
        <v>137</v>
      </c>
      <c r="B17" s="672"/>
      <c r="C17" s="536"/>
      <c r="D17" s="537">
        <f>DATABANK!C90</f>
        <v>2241.0300000000002</v>
      </c>
      <c r="E17" s="538" t="s">
        <v>5</v>
      </c>
      <c r="F17" s="539">
        <f>D17*C17</f>
        <v>0</v>
      </c>
      <c r="G17" s="539">
        <f>ROUND(F17/12,2)</f>
        <v>0</v>
      </c>
      <c r="H17" s="540"/>
      <c r="I17" s="523">
        <f t="shared" si="3"/>
        <v>0</v>
      </c>
      <c r="J17" s="286"/>
      <c r="K17" s="286"/>
      <c r="L17" s="286"/>
      <c r="M17" s="286"/>
      <c r="N17" s="286"/>
      <c r="O17" s="286"/>
      <c r="P17" s="286"/>
      <c r="Q17" s="286"/>
      <c r="R17" s="286"/>
      <c r="S17" s="286"/>
      <c r="T17" s="286"/>
      <c r="U17" s="286"/>
      <c r="V17" s="286"/>
      <c r="W17" s="286"/>
      <c r="X17" s="286"/>
      <c r="Y17" s="286"/>
    </row>
    <row r="18" spans="1:25" ht="15.75" customHeight="1" thickBot="1" x14ac:dyDescent="0.25">
      <c r="A18" s="679"/>
      <c r="B18" s="679"/>
      <c r="C18" s="679"/>
      <c r="D18" s="679"/>
      <c r="E18" s="679"/>
      <c r="F18" s="679"/>
      <c r="G18" s="679"/>
      <c r="H18" s="679"/>
      <c r="I18" s="679"/>
      <c r="J18" s="286"/>
      <c r="K18" s="286"/>
      <c r="L18" s="286"/>
      <c r="M18" s="286"/>
      <c r="N18" s="286"/>
      <c r="O18" s="286"/>
      <c r="P18" s="286"/>
      <c r="Q18" s="286"/>
      <c r="R18" s="286"/>
      <c r="S18" s="286"/>
      <c r="T18" s="286"/>
      <c r="U18" s="286"/>
      <c r="V18" s="286"/>
      <c r="W18" s="286"/>
      <c r="X18" s="286"/>
      <c r="Y18" s="286"/>
    </row>
    <row r="19" spans="1:25" ht="15.75" customHeight="1" thickBot="1" x14ac:dyDescent="0.25">
      <c r="A19" s="673" t="s">
        <v>29</v>
      </c>
      <c r="B19" s="674"/>
      <c r="C19" s="389"/>
      <c r="D19" s="390">
        <f>DATABANK!C106</f>
        <v>48.45</v>
      </c>
      <c r="E19" s="391" t="s">
        <v>11</v>
      </c>
      <c r="F19" s="392">
        <f>ROUND(C19*D19,2)</f>
        <v>0</v>
      </c>
      <c r="G19" s="393">
        <f>ROUND(F19/12,2)</f>
        <v>0</v>
      </c>
      <c r="H19" s="394"/>
      <c r="I19" s="405">
        <f t="shared" si="3"/>
        <v>0</v>
      </c>
      <c r="J19" s="286"/>
      <c r="K19" s="286"/>
      <c r="L19" s="286"/>
      <c r="M19" s="286"/>
      <c r="N19" s="286"/>
      <c r="O19" s="286"/>
      <c r="P19" s="286"/>
      <c r="Q19" s="286"/>
      <c r="R19" s="286"/>
      <c r="S19" s="286"/>
      <c r="T19" s="286"/>
      <c r="U19" s="286"/>
      <c r="V19" s="286"/>
      <c r="W19" s="286"/>
      <c r="X19" s="286"/>
      <c r="Y19" s="286"/>
    </row>
    <row r="20" spans="1:25" ht="15.75" customHeight="1" thickBot="1" x14ac:dyDescent="0.25">
      <c r="A20" s="680" t="s">
        <v>30</v>
      </c>
      <c r="B20" s="633"/>
      <c r="C20" s="25"/>
      <c r="D20" s="49">
        <f>DATABANK!C108</f>
        <v>22.41</v>
      </c>
      <c r="E20" s="384" t="s">
        <v>11</v>
      </c>
      <c r="F20" s="387">
        <f t="shared" ref="F20:F21" si="4">ROUND(C20*D20,2)</f>
        <v>0</v>
      </c>
      <c r="G20" s="385">
        <f>ROUND(F20/12,2)</f>
        <v>0</v>
      </c>
      <c r="H20" s="395"/>
      <c r="I20" s="376">
        <f t="shared" si="3"/>
        <v>0</v>
      </c>
      <c r="J20" s="286"/>
      <c r="K20" s="286"/>
      <c r="L20" s="286"/>
      <c r="M20" s="286"/>
      <c r="N20" s="286"/>
      <c r="O20" s="286"/>
      <c r="P20" s="286"/>
      <c r="Q20" s="286"/>
      <c r="R20" s="286"/>
      <c r="S20" s="286"/>
      <c r="T20" s="286"/>
      <c r="U20" s="286"/>
      <c r="V20" s="286"/>
      <c r="W20" s="286"/>
      <c r="X20" s="286"/>
      <c r="Y20" s="286"/>
    </row>
    <row r="21" spans="1:25" ht="15.75" customHeight="1" thickBot="1" x14ac:dyDescent="0.25">
      <c r="A21" s="681" t="s">
        <v>31</v>
      </c>
      <c r="B21" s="682"/>
      <c r="C21" s="396"/>
      <c r="D21" s="397">
        <f>DATABANK!C109</f>
        <v>38.61</v>
      </c>
      <c r="E21" s="398" t="s">
        <v>11</v>
      </c>
      <c r="F21" s="399">
        <f t="shared" si="4"/>
        <v>0</v>
      </c>
      <c r="G21" s="400">
        <f>ROUND(F21/12,2)</f>
        <v>0</v>
      </c>
      <c r="H21" s="401"/>
      <c r="I21" s="404">
        <f t="shared" si="3"/>
        <v>0</v>
      </c>
      <c r="J21" s="286"/>
      <c r="K21" s="286"/>
      <c r="L21" s="286"/>
      <c r="M21" s="286"/>
      <c r="N21" s="286"/>
      <c r="O21" s="286"/>
      <c r="P21" s="286"/>
      <c r="Q21" s="286"/>
      <c r="R21" s="286"/>
      <c r="S21" s="286"/>
      <c r="T21" s="286"/>
      <c r="U21" s="286"/>
      <c r="V21" s="286"/>
      <c r="W21" s="286"/>
      <c r="X21" s="286"/>
      <c r="Y21" s="286"/>
    </row>
    <row r="22" spans="1:25" ht="16.7" customHeight="1" thickBot="1" x14ac:dyDescent="0.25">
      <c r="A22" s="683"/>
      <c r="B22" s="684"/>
      <c r="C22" s="684"/>
      <c r="D22" s="386"/>
      <c r="E22" s="388"/>
      <c r="F22" s="386"/>
      <c r="G22" s="386"/>
      <c r="H22" s="410"/>
      <c r="I22" s="403"/>
      <c r="J22" s="286"/>
      <c r="L22" s="286"/>
      <c r="M22" s="286"/>
      <c r="N22" s="286"/>
      <c r="O22" s="286"/>
      <c r="P22" s="286"/>
      <c r="Q22" s="286"/>
      <c r="R22" s="286"/>
      <c r="S22" s="286"/>
      <c r="T22" s="286"/>
      <c r="U22" s="286"/>
      <c r="V22" s="286"/>
      <c r="W22" s="286"/>
      <c r="X22" s="286"/>
      <c r="Y22" s="286"/>
    </row>
    <row r="23" spans="1:25" ht="16.7" customHeight="1" x14ac:dyDescent="0.2">
      <c r="A23" s="641" t="s">
        <v>141</v>
      </c>
      <c r="B23" s="623"/>
      <c r="C23" s="623"/>
      <c r="D23" s="58">
        <f>DATABANK!C72</f>
        <v>23007.88</v>
      </c>
      <c r="E23" s="36" t="s">
        <v>4</v>
      </c>
      <c r="F23" s="17">
        <f>D23*C5/37</f>
        <v>23007.88</v>
      </c>
      <c r="G23" s="375">
        <f t="shared" ref="G23:G25" si="5">ROUND(F23/12,2)</f>
        <v>1917.32</v>
      </c>
      <c r="H23" s="412"/>
      <c r="I23" s="407">
        <f t="shared" si="3"/>
        <v>331.69635999999997</v>
      </c>
      <c r="J23" s="286"/>
      <c r="K23" s="286"/>
      <c r="L23" s="286"/>
      <c r="M23" s="286"/>
      <c r="N23" s="286"/>
      <c r="O23" s="286"/>
      <c r="P23" s="286"/>
      <c r="Q23" s="286"/>
      <c r="R23" s="286"/>
      <c r="S23" s="286"/>
      <c r="T23" s="286"/>
      <c r="U23" s="286"/>
      <c r="V23" s="286"/>
      <c r="W23" s="286"/>
      <c r="X23" s="286"/>
      <c r="Y23" s="286"/>
    </row>
    <row r="24" spans="1:25" ht="16.7" customHeight="1" x14ac:dyDescent="0.2">
      <c r="A24" s="624" t="s">
        <v>8</v>
      </c>
      <c r="B24" s="625"/>
      <c r="C24" s="625"/>
      <c r="D24" s="268">
        <f>DATABANK!C94</f>
        <v>7470.09</v>
      </c>
      <c r="E24" s="265" t="s">
        <v>4</v>
      </c>
      <c r="F24" s="266">
        <f>D24</f>
        <v>7470.09</v>
      </c>
      <c r="G24" s="374">
        <f t="shared" si="5"/>
        <v>622.51</v>
      </c>
      <c r="H24" s="413"/>
      <c r="I24" s="408">
        <f>0.173*G25</f>
        <v>34.461599999999997</v>
      </c>
      <c r="J24" s="286"/>
      <c r="K24" s="286"/>
      <c r="L24" s="286"/>
      <c r="M24" s="286"/>
      <c r="N24" s="286"/>
      <c r="O24" s="286"/>
      <c r="P24" s="286"/>
      <c r="Q24" s="286"/>
      <c r="R24" s="286"/>
      <c r="S24" s="286"/>
      <c r="T24" s="286"/>
      <c r="U24" s="286"/>
      <c r="V24" s="286"/>
      <c r="W24" s="286"/>
      <c r="X24" s="286"/>
      <c r="Y24" s="286"/>
    </row>
    <row r="25" spans="1:25" ht="16.7" customHeight="1" thickBot="1" x14ac:dyDescent="0.25">
      <c r="A25" s="624" t="s">
        <v>6</v>
      </c>
      <c r="B25" s="625"/>
      <c r="C25" s="625"/>
      <c r="D25" s="268">
        <f>DATABANK!C79</f>
        <v>2390.4299999999998</v>
      </c>
      <c r="E25" s="265" t="s">
        <v>4</v>
      </c>
      <c r="F25" s="266">
        <f>D25</f>
        <v>2390.4299999999998</v>
      </c>
      <c r="G25" s="374">
        <f t="shared" si="5"/>
        <v>199.2</v>
      </c>
      <c r="H25" s="414"/>
      <c r="I25" s="409">
        <f>0.173*G24</f>
        <v>107.69422999999999</v>
      </c>
      <c r="J25" s="286"/>
      <c r="K25" s="286"/>
      <c r="L25" s="286"/>
      <c r="M25" s="286"/>
      <c r="N25" s="286"/>
      <c r="O25" s="286"/>
      <c r="P25" s="286"/>
      <c r="Q25" s="286"/>
      <c r="R25" s="286"/>
      <c r="S25" s="286"/>
      <c r="T25" s="286"/>
      <c r="U25" s="286"/>
      <c r="V25" s="286"/>
      <c r="W25" s="286"/>
      <c r="X25" s="286"/>
      <c r="Y25" s="286"/>
    </row>
    <row r="26" spans="1:25" ht="16.5" customHeight="1" thickBot="1" x14ac:dyDescent="0.25">
      <c r="A26" s="60"/>
      <c r="B26" s="61"/>
      <c r="C26" s="62"/>
      <c r="D26" s="63"/>
      <c r="E26" s="64"/>
      <c r="F26" s="65"/>
      <c r="G26" s="65"/>
      <c r="H26" s="411"/>
      <c r="I26" s="406"/>
      <c r="J26" s="286"/>
      <c r="K26" s="286"/>
      <c r="L26" s="286"/>
      <c r="M26" s="286"/>
      <c r="N26" s="286"/>
      <c r="O26" s="286"/>
      <c r="P26" s="286"/>
      <c r="Q26" s="286"/>
      <c r="R26" s="286"/>
      <c r="S26" s="286"/>
      <c r="T26" s="286"/>
      <c r="U26" s="286"/>
      <c r="V26" s="286"/>
      <c r="W26" s="286"/>
      <c r="X26" s="286"/>
      <c r="Y26" s="286"/>
    </row>
    <row r="27" spans="1:25" ht="16.5" customHeight="1" thickBot="1" x14ac:dyDescent="0.25">
      <c r="A27" s="656" t="s">
        <v>34</v>
      </c>
      <c r="B27" s="645"/>
      <c r="C27" s="645"/>
      <c r="D27" s="645"/>
      <c r="E27" s="600"/>
      <c r="F27" s="33">
        <f>SUM(F8:F25)</f>
        <v>459269.88</v>
      </c>
      <c r="G27" s="33">
        <f>ROUND(F27/12,2)</f>
        <v>38272.49</v>
      </c>
      <c r="H27" s="33">
        <f>SUM(H8:H25)</f>
        <v>0</v>
      </c>
      <c r="I27" s="402"/>
      <c r="J27" s="286"/>
      <c r="K27" s="286"/>
      <c r="L27" s="286"/>
      <c r="M27" s="286"/>
      <c r="N27" s="286"/>
      <c r="O27" s="286"/>
      <c r="P27" s="286"/>
      <c r="Q27" s="286"/>
      <c r="R27" s="286"/>
      <c r="S27" s="286"/>
      <c r="T27" s="286"/>
      <c r="U27" s="286"/>
      <c r="V27" s="286"/>
      <c r="W27" s="286"/>
      <c r="X27" s="286"/>
      <c r="Y27" s="286"/>
    </row>
    <row r="28" spans="1:25" ht="16.5" customHeight="1" thickBot="1" x14ac:dyDescent="0.25">
      <c r="A28" s="66"/>
      <c r="B28" s="67"/>
      <c r="C28" s="68"/>
      <c r="D28" s="69"/>
      <c r="E28" s="70"/>
      <c r="F28" s="71"/>
      <c r="G28" s="72"/>
      <c r="H28" s="73"/>
      <c r="I28" s="286"/>
      <c r="J28" s="286"/>
      <c r="K28" s="286"/>
      <c r="L28" s="286"/>
      <c r="M28" s="286"/>
      <c r="N28" s="286"/>
      <c r="O28" s="286"/>
      <c r="P28" s="286"/>
      <c r="Q28" s="286"/>
      <c r="R28" s="286"/>
      <c r="S28" s="286"/>
      <c r="T28" s="286"/>
      <c r="U28" s="286"/>
      <c r="V28" s="286"/>
      <c r="W28" s="286"/>
      <c r="X28" s="286"/>
      <c r="Y28" s="286"/>
    </row>
    <row r="29" spans="1:25" ht="16.5" customHeight="1" thickBot="1" x14ac:dyDescent="0.25">
      <c r="A29" s="657" t="s">
        <v>35</v>
      </c>
      <c r="B29" s="645"/>
      <c r="C29" s="645"/>
      <c r="D29" s="645"/>
      <c r="E29" s="600"/>
      <c r="F29" s="658">
        <f>H27-G27</f>
        <v>-38272.49</v>
      </c>
      <c r="G29" s="600"/>
      <c r="H29" s="593"/>
      <c r="I29" s="286"/>
      <c r="J29" s="286"/>
      <c r="K29" s="286"/>
      <c r="L29" s="286"/>
      <c r="M29" s="286"/>
      <c r="N29" s="286"/>
      <c r="O29" s="286"/>
      <c r="P29" s="286"/>
      <c r="Q29" s="286"/>
      <c r="R29" s="286"/>
      <c r="S29" s="286"/>
      <c r="T29" s="286"/>
      <c r="U29" s="286"/>
      <c r="V29" s="286"/>
      <c r="W29" s="286"/>
      <c r="X29" s="286"/>
      <c r="Y29" s="286"/>
    </row>
    <row r="30" spans="1:25" ht="15.6" customHeight="1" thickBot="1" x14ac:dyDescent="0.25">
      <c r="A30" s="74"/>
      <c r="B30" s="75"/>
      <c r="C30" s="76"/>
      <c r="D30" s="77"/>
      <c r="E30" s="78"/>
      <c r="F30" s="79"/>
      <c r="G30" s="79"/>
      <c r="H30" s="80"/>
      <c r="I30" s="286"/>
      <c r="J30" s="286"/>
      <c r="K30" s="286"/>
      <c r="L30" s="286"/>
      <c r="M30" s="286"/>
      <c r="N30" s="286"/>
      <c r="O30" s="286"/>
      <c r="P30" s="286"/>
      <c r="Q30" s="286"/>
      <c r="R30" s="286"/>
      <c r="S30" s="286"/>
      <c r="T30" s="286"/>
      <c r="U30" s="286"/>
      <c r="V30" s="286"/>
      <c r="W30" s="286"/>
      <c r="X30" s="286"/>
      <c r="Y30" s="286"/>
    </row>
    <row r="31" spans="1:25" ht="14.85" customHeight="1" thickBot="1" x14ac:dyDescent="0.25">
      <c r="A31" s="644" t="s">
        <v>36</v>
      </c>
      <c r="B31" s="645"/>
      <c r="C31" s="645"/>
      <c r="D31" s="645"/>
      <c r="E31" s="600"/>
      <c r="F31" s="646"/>
      <c r="G31" s="645"/>
      <c r="H31" s="600"/>
      <c r="I31" s="286"/>
      <c r="J31" s="286"/>
      <c r="K31" s="286"/>
      <c r="L31" s="286"/>
      <c r="M31" s="286"/>
      <c r="N31" s="286"/>
      <c r="O31" s="286"/>
      <c r="P31" s="286"/>
      <c r="Q31" s="286"/>
      <c r="R31" s="286"/>
      <c r="S31" s="286"/>
      <c r="T31" s="286"/>
      <c r="U31" s="286"/>
      <c r="V31" s="286"/>
      <c r="W31" s="286"/>
      <c r="X31" s="286"/>
      <c r="Y31" s="286"/>
    </row>
    <row r="32" spans="1:25" ht="9" customHeight="1" x14ac:dyDescent="0.2">
      <c r="A32" s="647"/>
      <c r="B32" s="648"/>
      <c r="C32" s="648"/>
      <c r="D32" s="648"/>
      <c r="E32" s="648"/>
      <c r="F32" s="648"/>
      <c r="G32" s="648"/>
      <c r="H32" s="649"/>
      <c r="I32" s="286"/>
      <c r="J32" s="286"/>
      <c r="K32" s="286"/>
      <c r="L32" s="286"/>
      <c r="M32" s="286"/>
      <c r="N32" s="286"/>
      <c r="O32" s="286"/>
      <c r="P32" s="286"/>
      <c r="Q32" s="286"/>
      <c r="R32" s="286"/>
      <c r="S32" s="286"/>
      <c r="T32" s="286"/>
      <c r="U32" s="286"/>
      <c r="V32" s="286"/>
      <c r="W32" s="286"/>
      <c r="X32" s="286"/>
      <c r="Y32" s="286"/>
    </row>
    <row r="33" spans="1:25" ht="8.1" customHeight="1" x14ac:dyDescent="0.2">
      <c r="A33" s="650"/>
      <c r="B33" s="651"/>
      <c r="C33" s="651"/>
      <c r="D33" s="651"/>
      <c r="E33" s="651"/>
      <c r="F33" s="651"/>
      <c r="G33" s="651"/>
      <c r="H33" s="652"/>
      <c r="I33" s="286"/>
      <c r="J33" s="286"/>
      <c r="K33" s="286"/>
      <c r="L33" s="286"/>
      <c r="M33" s="286"/>
      <c r="N33" s="286"/>
      <c r="O33" s="286"/>
      <c r="P33" s="286"/>
      <c r="Q33" s="286"/>
      <c r="R33" s="286"/>
      <c r="S33" s="286"/>
      <c r="T33" s="286"/>
      <c r="U33" s="286"/>
      <c r="V33" s="286"/>
      <c r="W33" s="286"/>
      <c r="X33" s="286"/>
      <c r="Y33" s="286"/>
    </row>
    <row r="34" spans="1:25" ht="8.1" customHeight="1" x14ac:dyDescent="0.2">
      <c r="A34" s="650"/>
      <c r="B34" s="651"/>
      <c r="C34" s="651"/>
      <c r="D34" s="651"/>
      <c r="E34" s="651"/>
      <c r="F34" s="651"/>
      <c r="G34" s="651"/>
      <c r="H34" s="652"/>
      <c r="I34" s="286"/>
      <c r="J34" s="286"/>
      <c r="K34" s="286"/>
      <c r="L34" s="286"/>
      <c r="M34" s="286"/>
      <c r="N34" s="286"/>
      <c r="O34" s="286"/>
      <c r="P34" s="286"/>
      <c r="Q34" s="286"/>
      <c r="R34" s="286"/>
      <c r="S34" s="286"/>
      <c r="T34" s="286"/>
      <c r="U34" s="286"/>
      <c r="V34" s="286"/>
      <c r="W34" s="286"/>
      <c r="X34" s="286"/>
      <c r="Y34" s="286"/>
    </row>
    <row r="35" spans="1:25" ht="8.1" customHeight="1" x14ac:dyDescent="0.2">
      <c r="A35" s="650"/>
      <c r="B35" s="651"/>
      <c r="C35" s="651"/>
      <c r="D35" s="651"/>
      <c r="E35" s="651"/>
      <c r="F35" s="651"/>
      <c r="G35" s="651"/>
      <c r="H35" s="652"/>
      <c r="I35" s="286"/>
      <c r="J35" s="286"/>
      <c r="K35" s="286"/>
      <c r="L35" s="286"/>
      <c r="M35" s="286"/>
      <c r="N35" s="286"/>
      <c r="O35" s="286"/>
      <c r="P35" s="286"/>
      <c r="Q35" s="286"/>
      <c r="R35" s="286"/>
      <c r="S35" s="286"/>
      <c r="T35" s="286"/>
      <c r="U35" s="286"/>
      <c r="V35" s="286"/>
      <c r="W35" s="286"/>
      <c r="X35" s="286"/>
      <c r="Y35" s="286"/>
    </row>
    <row r="36" spans="1:25" ht="8.1" customHeight="1" x14ac:dyDescent="0.2">
      <c r="A36" s="650"/>
      <c r="B36" s="651"/>
      <c r="C36" s="651"/>
      <c r="D36" s="651"/>
      <c r="E36" s="651"/>
      <c r="F36" s="651"/>
      <c r="G36" s="651"/>
      <c r="H36" s="652"/>
      <c r="I36" s="286"/>
      <c r="J36" s="286"/>
      <c r="K36" s="286"/>
      <c r="L36" s="286"/>
      <c r="M36" s="286"/>
      <c r="N36" s="286"/>
      <c r="O36" s="286"/>
      <c r="P36" s="286"/>
      <c r="Q36" s="286"/>
      <c r="R36" s="286"/>
      <c r="S36" s="286"/>
      <c r="T36" s="286"/>
      <c r="U36" s="286"/>
      <c r="V36" s="286"/>
      <c r="W36" s="286"/>
      <c r="X36" s="286"/>
      <c r="Y36" s="286"/>
    </row>
    <row r="37" spans="1:25" ht="9" customHeight="1" thickBot="1" x14ac:dyDescent="0.25">
      <c r="A37" s="653"/>
      <c r="B37" s="654"/>
      <c r="C37" s="654"/>
      <c r="D37" s="654"/>
      <c r="E37" s="654"/>
      <c r="F37" s="654"/>
      <c r="G37" s="654"/>
      <c r="H37" s="655"/>
      <c r="I37" s="286"/>
      <c r="J37" s="286"/>
      <c r="K37" s="286"/>
      <c r="L37" s="286"/>
      <c r="M37" s="286"/>
      <c r="N37" s="286"/>
      <c r="O37" s="286"/>
      <c r="P37" s="286"/>
      <c r="Q37" s="286"/>
      <c r="R37" s="286"/>
      <c r="S37" s="286"/>
      <c r="T37" s="286"/>
      <c r="U37" s="286"/>
      <c r="V37" s="286"/>
      <c r="W37" s="286"/>
      <c r="X37" s="286"/>
      <c r="Y37" s="286"/>
    </row>
    <row r="38" spans="1:25" ht="13.5" customHeight="1" x14ac:dyDescent="0.2">
      <c r="A38" s="286"/>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row>
    <row r="39" spans="1:25" ht="13.5" customHeight="1" x14ac:dyDescent="0.2">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row>
    <row r="40" spans="1:25" ht="13.5" customHeight="1" x14ac:dyDescent="0.2">
      <c r="A40" s="286"/>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row>
    <row r="41" spans="1:25" ht="13.5" customHeight="1" x14ac:dyDescent="0.2">
      <c r="A41" s="286"/>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row>
    <row r="42" spans="1:25" ht="13.5" customHeight="1" x14ac:dyDescent="0.2">
      <c r="A42" s="286"/>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row>
    <row r="43" spans="1:25" ht="13.5" customHeight="1" x14ac:dyDescent="0.2">
      <c r="A43" s="286"/>
      <c r="B43" s="286"/>
      <c r="C43" s="286"/>
      <c r="D43" s="286"/>
      <c r="E43" s="286"/>
      <c r="F43" s="286"/>
      <c r="G43" s="286"/>
      <c r="H43" s="286"/>
      <c r="I43" s="286"/>
      <c r="J43" s="286"/>
      <c r="K43" s="286"/>
      <c r="L43" s="286"/>
      <c r="M43" s="286"/>
      <c r="N43" s="286"/>
      <c r="O43" s="286"/>
      <c r="P43" s="286"/>
      <c r="Q43" s="286"/>
      <c r="R43" s="286"/>
      <c r="S43" s="286"/>
      <c r="T43" s="286"/>
      <c r="U43" s="286"/>
      <c r="V43" s="286"/>
      <c r="W43" s="286"/>
      <c r="X43" s="286"/>
    </row>
    <row r="44" spans="1:25" ht="13.5" customHeight="1" x14ac:dyDescent="0.2">
      <c r="A44" s="286"/>
      <c r="B44" s="286"/>
      <c r="C44" s="286"/>
      <c r="D44" s="286"/>
      <c r="E44" s="286"/>
      <c r="F44" s="286"/>
      <c r="G44" s="286"/>
      <c r="H44" s="286"/>
      <c r="I44" s="286"/>
      <c r="J44" s="286"/>
      <c r="K44" s="286"/>
      <c r="L44" s="286"/>
      <c r="M44" s="286"/>
      <c r="N44" s="286"/>
      <c r="O44" s="286"/>
      <c r="P44" s="286"/>
      <c r="Q44" s="286"/>
      <c r="R44" s="286"/>
      <c r="S44" s="286"/>
      <c r="T44" s="286"/>
      <c r="U44" s="286"/>
      <c r="V44" s="286"/>
      <c r="W44" s="286"/>
      <c r="X44" s="286"/>
    </row>
    <row r="45" spans="1:25" ht="13.5" customHeight="1" x14ac:dyDescent="0.2">
      <c r="A45" s="286"/>
      <c r="B45" s="286"/>
      <c r="C45" s="286"/>
      <c r="D45" s="286"/>
      <c r="E45" s="286"/>
      <c r="F45" s="286"/>
      <c r="G45" s="286"/>
      <c r="H45" s="286"/>
      <c r="I45" s="286"/>
      <c r="J45" s="286"/>
      <c r="K45" s="286"/>
      <c r="L45" s="286"/>
      <c r="M45" s="286"/>
      <c r="N45" s="286"/>
      <c r="O45" s="286"/>
      <c r="P45" s="286"/>
      <c r="Q45" s="286"/>
      <c r="R45" s="286"/>
      <c r="S45" s="286"/>
      <c r="T45" s="286"/>
      <c r="U45" s="286"/>
      <c r="V45" s="286"/>
      <c r="W45" s="286"/>
      <c r="X45" s="286"/>
    </row>
    <row r="46" spans="1:25" ht="13.5" customHeight="1" x14ac:dyDescent="0.2">
      <c r="A46" s="286"/>
      <c r="B46" s="286"/>
      <c r="C46" s="286"/>
      <c r="D46" s="286"/>
      <c r="E46" s="286"/>
      <c r="F46" s="286"/>
      <c r="G46" s="286"/>
      <c r="H46" s="286"/>
      <c r="I46" s="286"/>
      <c r="J46" s="286"/>
      <c r="K46" s="286"/>
      <c r="L46" s="286"/>
      <c r="M46" s="286"/>
      <c r="N46" s="286"/>
      <c r="O46" s="286"/>
      <c r="P46" s="286"/>
      <c r="Q46" s="286"/>
      <c r="R46" s="286"/>
      <c r="S46" s="286"/>
      <c r="T46" s="286"/>
      <c r="U46" s="286"/>
      <c r="V46" s="286"/>
      <c r="W46" s="286"/>
      <c r="X46" s="286"/>
    </row>
    <row r="47" spans="1:25" ht="13.5" customHeight="1" x14ac:dyDescent="0.2">
      <c r="A47" s="286"/>
      <c r="B47" s="286"/>
      <c r="C47" s="286"/>
      <c r="D47" s="286"/>
      <c r="E47" s="286"/>
      <c r="F47" s="286"/>
      <c r="G47" s="286"/>
      <c r="H47" s="286"/>
      <c r="I47" s="286"/>
      <c r="J47" s="286"/>
      <c r="K47" s="286"/>
      <c r="L47" s="286"/>
      <c r="M47" s="286"/>
      <c r="N47" s="286"/>
      <c r="O47" s="286"/>
      <c r="P47" s="286"/>
      <c r="Q47" s="286"/>
      <c r="R47" s="286"/>
      <c r="S47" s="286"/>
      <c r="T47" s="286"/>
      <c r="U47" s="286"/>
      <c r="V47" s="286"/>
      <c r="W47" s="286"/>
      <c r="X47" s="286"/>
    </row>
    <row r="48" spans="1:25" ht="13.5" customHeight="1" x14ac:dyDescent="0.2">
      <c r="A48" s="286"/>
      <c r="B48" s="286"/>
      <c r="C48" s="286"/>
      <c r="D48" s="286"/>
      <c r="E48" s="286"/>
      <c r="F48" s="286"/>
      <c r="G48" s="286"/>
      <c r="H48" s="286"/>
      <c r="I48" s="286"/>
      <c r="J48" s="286"/>
      <c r="K48" s="286"/>
      <c r="L48" s="286"/>
      <c r="M48" s="286"/>
      <c r="N48" s="286"/>
      <c r="O48" s="286"/>
      <c r="P48" s="286"/>
      <c r="Q48" s="286"/>
      <c r="R48" s="286"/>
      <c r="S48" s="286"/>
      <c r="T48" s="286"/>
      <c r="U48" s="286"/>
      <c r="V48" s="286"/>
      <c r="W48" s="286"/>
      <c r="X48" s="286"/>
    </row>
    <row r="49" spans="1:24" ht="13.5" customHeight="1" x14ac:dyDescent="0.2">
      <c r="A49" s="286"/>
      <c r="B49" s="286"/>
      <c r="C49" s="286"/>
      <c r="D49" s="286"/>
      <c r="E49" s="286"/>
      <c r="F49" s="286"/>
      <c r="G49" s="286"/>
      <c r="H49" s="286"/>
      <c r="I49" s="286"/>
      <c r="J49" s="286"/>
      <c r="K49" s="286"/>
      <c r="L49" s="286"/>
      <c r="M49" s="286"/>
      <c r="N49" s="286"/>
      <c r="O49" s="286"/>
      <c r="P49" s="286"/>
      <c r="Q49" s="286"/>
      <c r="R49" s="286"/>
      <c r="S49" s="286"/>
      <c r="T49" s="286"/>
      <c r="U49" s="286"/>
      <c r="V49" s="286"/>
      <c r="W49" s="286"/>
      <c r="X49" s="286"/>
    </row>
    <row r="50" spans="1:24" ht="13.5" customHeight="1" x14ac:dyDescent="0.2">
      <c r="A50" s="286"/>
      <c r="B50" s="286"/>
      <c r="C50" s="286"/>
      <c r="D50" s="286"/>
      <c r="E50" s="286"/>
      <c r="F50" s="286"/>
      <c r="G50" s="286"/>
      <c r="H50" s="286"/>
      <c r="I50" s="286"/>
      <c r="J50" s="286"/>
      <c r="K50" s="286"/>
      <c r="L50" s="286"/>
      <c r="M50" s="286"/>
      <c r="N50" s="286"/>
      <c r="O50" s="286"/>
      <c r="P50" s="286"/>
      <c r="Q50" s="286"/>
      <c r="R50" s="286"/>
      <c r="S50" s="286"/>
      <c r="T50" s="286"/>
      <c r="U50" s="286"/>
      <c r="V50" s="286"/>
      <c r="W50" s="286"/>
      <c r="X50" s="286"/>
    </row>
    <row r="51" spans="1:24" ht="13.5" customHeight="1" x14ac:dyDescent="0.2">
      <c r="A51" s="286"/>
      <c r="B51" s="286"/>
      <c r="C51" s="286"/>
      <c r="D51" s="286"/>
      <c r="E51" s="286"/>
      <c r="F51" s="286"/>
      <c r="G51" s="286"/>
      <c r="H51" s="286"/>
      <c r="I51" s="286"/>
      <c r="J51" s="286"/>
      <c r="K51" s="286"/>
      <c r="L51" s="286"/>
      <c r="M51" s="286"/>
      <c r="N51" s="286"/>
      <c r="O51" s="286"/>
      <c r="P51" s="286"/>
      <c r="Q51" s="286"/>
      <c r="R51" s="286"/>
      <c r="S51" s="286"/>
      <c r="T51" s="286"/>
      <c r="U51" s="286"/>
      <c r="V51" s="286"/>
      <c r="W51" s="286"/>
      <c r="X51" s="286"/>
    </row>
    <row r="52" spans="1:24" ht="13.5" customHeight="1" x14ac:dyDescent="0.2">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row>
    <row r="53" spans="1:24" ht="13.5" customHeight="1" x14ac:dyDescent="0.2">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row>
    <row r="54" spans="1:24" ht="13.5" customHeight="1" x14ac:dyDescent="0.2">
      <c r="A54" s="286"/>
      <c r="B54" s="286"/>
      <c r="C54" s="286"/>
      <c r="D54" s="286"/>
      <c r="E54" s="286"/>
      <c r="F54" s="286"/>
      <c r="G54" s="286"/>
      <c r="H54" s="286"/>
      <c r="I54" s="286"/>
      <c r="J54" s="286"/>
      <c r="K54" s="286"/>
      <c r="L54" s="286"/>
      <c r="M54" s="286"/>
      <c r="N54" s="286"/>
      <c r="O54" s="286"/>
      <c r="P54" s="286"/>
      <c r="Q54" s="286"/>
      <c r="R54" s="286"/>
      <c r="S54" s="286"/>
      <c r="T54" s="286"/>
      <c r="U54" s="286"/>
      <c r="V54" s="286"/>
      <c r="W54" s="286"/>
      <c r="X54" s="286"/>
    </row>
    <row r="55" spans="1:24" ht="13.5" customHeight="1" x14ac:dyDescent="0.2">
      <c r="A55" s="286"/>
      <c r="B55" s="286"/>
      <c r="C55" s="286"/>
      <c r="D55" s="286"/>
      <c r="E55" s="286"/>
      <c r="F55" s="286"/>
      <c r="G55" s="286"/>
      <c r="H55" s="286"/>
      <c r="I55" s="286"/>
      <c r="J55" s="286"/>
      <c r="K55" s="286"/>
      <c r="L55" s="286"/>
      <c r="M55" s="286"/>
      <c r="N55" s="286"/>
      <c r="O55" s="286"/>
      <c r="P55" s="286"/>
      <c r="Q55" s="286"/>
      <c r="R55" s="286"/>
      <c r="S55" s="286"/>
      <c r="T55" s="286"/>
      <c r="U55" s="286"/>
      <c r="V55" s="286"/>
      <c r="W55" s="286"/>
      <c r="X55" s="286"/>
    </row>
    <row r="56" spans="1:24" ht="13.5" customHeight="1" x14ac:dyDescent="0.2">
      <c r="A56" s="286"/>
      <c r="B56" s="286"/>
      <c r="C56" s="286"/>
      <c r="D56" s="286"/>
      <c r="E56" s="286"/>
      <c r="F56" s="286"/>
      <c r="G56" s="286"/>
      <c r="H56" s="286"/>
      <c r="I56" s="286"/>
      <c r="J56" s="286"/>
      <c r="K56" s="286"/>
      <c r="L56" s="286"/>
      <c r="M56" s="286"/>
      <c r="N56" s="286"/>
      <c r="O56" s="286"/>
      <c r="P56" s="286"/>
      <c r="Q56" s="286"/>
      <c r="R56" s="286"/>
      <c r="S56" s="286"/>
      <c r="T56" s="286"/>
      <c r="U56" s="286"/>
      <c r="V56" s="286"/>
      <c r="W56" s="286"/>
      <c r="X56" s="286"/>
    </row>
    <row r="57" spans="1:24" ht="13.5" customHeight="1" x14ac:dyDescent="0.2">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6"/>
    </row>
    <row r="58" spans="1:24" ht="13.5" customHeight="1" x14ac:dyDescent="0.2">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row>
    <row r="59" spans="1:24" ht="13.5" customHeight="1" x14ac:dyDescent="0.2">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row>
    <row r="60" spans="1:24" ht="13.5" customHeight="1" x14ac:dyDescent="0.2">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row>
    <row r="61" spans="1:24" ht="13.5" customHeight="1" x14ac:dyDescent="0.2">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row>
    <row r="62" spans="1:24" ht="13.5" customHeight="1" x14ac:dyDescent="0.2">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row>
    <row r="63" spans="1:24" ht="13.5" customHeight="1" x14ac:dyDescent="0.2">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row>
    <row r="64" spans="1:24" ht="13.5" customHeight="1" x14ac:dyDescent="0.2">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row>
    <row r="65" spans="1:24" ht="13.5" customHeight="1" x14ac:dyDescent="0.2">
      <c r="A65" s="286"/>
      <c r="B65" s="286"/>
      <c r="C65" s="286"/>
      <c r="D65" s="286"/>
      <c r="E65" s="286"/>
      <c r="F65" s="286"/>
      <c r="G65" s="286"/>
      <c r="H65" s="286"/>
      <c r="I65" s="286"/>
      <c r="J65" s="286"/>
      <c r="K65" s="286"/>
      <c r="L65" s="286"/>
      <c r="M65" s="286"/>
      <c r="N65" s="286"/>
      <c r="O65" s="286"/>
      <c r="P65" s="286"/>
      <c r="Q65" s="286"/>
      <c r="R65" s="286"/>
      <c r="S65" s="286"/>
      <c r="T65" s="286"/>
      <c r="U65" s="286"/>
      <c r="V65" s="286"/>
      <c r="W65" s="286"/>
      <c r="X65" s="286"/>
    </row>
    <row r="66" spans="1:24" ht="13.5" customHeight="1" x14ac:dyDescent="0.2">
      <c r="A66" s="286"/>
      <c r="B66" s="286"/>
      <c r="C66" s="286"/>
      <c r="D66" s="286"/>
      <c r="E66" s="286"/>
      <c r="F66" s="286"/>
      <c r="G66" s="286"/>
      <c r="H66" s="286"/>
      <c r="I66" s="286"/>
      <c r="J66" s="286"/>
      <c r="K66" s="286"/>
      <c r="L66" s="286"/>
      <c r="M66" s="286"/>
      <c r="N66" s="286"/>
      <c r="O66" s="286"/>
      <c r="P66" s="286"/>
      <c r="Q66" s="286"/>
      <c r="R66" s="286"/>
      <c r="S66" s="286"/>
      <c r="T66" s="286"/>
      <c r="U66" s="286"/>
      <c r="V66" s="286"/>
      <c r="W66" s="286"/>
      <c r="X66" s="286"/>
    </row>
    <row r="67" spans="1:24" ht="13.5" customHeight="1" x14ac:dyDescent="0.2">
      <c r="A67" s="286"/>
      <c r="B67" s="286"/>
      <c r="C67" s="286"/>
      <c r="D67" s="286"/>
      <c r="E67" s="286"/>
      <c r="F67" s="286"/>
      <c r="G67" s="286"/>
      <c r="H67" s="286"/>
      <c r="I67" s="286"/>
      <c r="J67" s="286"/>
      <c r="K67" s="286"/>
      <c r="L67" s="286"/>
      <c r="M67" s="286"/>
      <c r="N67" s="286"/>
      <c r="O67" s="286"/>
      <c r="P67" s="286"/>
      <c r="Q67" s="286"/>
      <c r="R67" s="286"/>
      <c r="S67" s="286"/>
      <c r="T67" s="286"/>
      <c r="U67" s="286"/>
      <c r="V67" s="286"/>
      <c r="W67" s="286"/>
      <c r="X67" s="286"/>
    </row>
    <row r="68" spans="1:24" ht="13.5" customHeight="1" x14ac:dyDescent="0.2">
      <c r="A68" s="286"/>
      <c r="B68" s="286"/>
      <c r="C68" s="286"/>
      <c r="D68" s="286"/>
      <c r="E68" s="286"/>
      <c r="F68" s="286"/>
      <c r="G68" s="286"/>
      <c r="H68" s="286"/>
      <c r="I68" s="286"/>
      <c r="J68" s="286"/>
      <c r="K68" s="286"/>
      <c r="L68" s="286"/>
      <c r="M68" s="286"/>
      <c r="N68" s="286"/>
      <c r="O68" s="286"/>
      <c r="P68" s="286"/>
      <c r="Q68" s="286"/>
      <c r="R68" s="286"/>
      <c r="S68" s="286"/>
      <c r="T68" s="286"/>
      <c r="U68" s="286"/>
      <c r="V68" s="286"/>
      <c r="W68" s="286"/>
      <c r="X68" s="286"/>
    </row>
    <row r="69" spans="1:24" ht="13.5" customHeight="1" x14ac:dyDescent="0.2">
      <c r="A69" s="286"/>
      <c r="B69" s="286"/>
      <c r="C69" s="286"/>
      <c r="D69" s="286"/>
      <c r="E69" s="286"/>
      <c r="F69" s="286"/>
      <c r="G69" s="286"/>
      <c r="H69" s="286"/>
      <c r="I69" s="286"/>
      <c r="J69" s="286"/>
      <c r="K69" s="286"/>
      <c r="L69" s="286"/>
      <c r="M69" s="286"/>
      <c r="N69" s="286"/>
      <c r="O69" s="286"/>
      <c r="P69" s="286"/>
      <c r="Q69" s="286"/>
      <c r="R69" s="286"/>
      <c r="S69" s="286"/>
      <c r="T69" s="286"/>
      <c r="U69" s="286"/>
      <c r="V69" s="286"/>
      <c r="W69" s="286"/>
      <c r="X69" s="286"/>
    </row>
    <row r="70" spans="1:24" ht="13.5" customHeight="1" x14ac:dyDescent="0.2">
      <c r="A70" s="286"/>
      <c r="B70" s="286"/>
      <c r="C70" s="286"/>
      <c r="D70" s="286"/>
      <c r="E70" s="286"/>
      <c r="F70" s="286"/>
      <c r="G70" s="286"/>
      <c r="H70" s="286"/>
      <c r="I70" s="286"/>
      <c r="J70" s="286"/>
      <c r="K70" s="286"/>
      <c r="L70" s="286"/>
      <c r="M70" s="286"/>
      <c r="N70" s="286"/>
      <c r="O70" s="286"/>
      <c r="P70" s="286"/>
      <c r="Q70" s="286"/>
      <c r="R70" s="286"/>
      <c r="S70" s="286"/>
      <c r="T70" s="286"/>
      <c r="U70" s="286"/>
      <c r="V70" s="286"/>
      <c r="W70" s="286"/>
      <c r="X70" s="286"/>
    </row>
    <row r="71" spans="1:24" ht="13.5" customHeight="1" x14ac:dyDescent="0.2">
      <c r="A71" s="286"/>
      <c r="B71" s="286"/>
      <c r="C71" s="286"/>
      <c r="D71" s="286"/>
      <c r="E71" s="286"/>
      <c r="F71" s="286"/>
      <c r="G71" s="286"/>
      <c r="H71" s="286"/>
      <c r="I71" s="286"/>
      <c r="J71" s="286"/>
      <c r="K71" s="286"/>
      <c r="L71" s="286"/>
      <c r="M71" s="286"/>
      <c r="N71" s="286"/>
      <c r="O71" s="286"/>
      <c r="P71" s="286"/>
      <c r="Q71" s="286"/>
      <c r="R71" s="286"/>
      <c r="S71" s="286"/>
      <c r="T71" s="286"/>
      <c r="U71" s="286"/>
      <c r="V71" s="286"/>
      <c r="W71" s="286"/>
      <c r="X71" s="286"/>
    </row>
    <row r="72" spans="1:24" ht="13.5" customHeight="1" x14ac:dyDescent="0.2">
      <c r="A72" s="286"/>
      <c r="B72" s="286"/>
      <c r="C72" s="286"/>
      <c r="D72" s="286"/>
      <c r="E72" s="286"/>
      <c r="F72" s="286"/>
      <c r="G72" s="286"/>
      <c r="H72" s="286"/>
      <c r="I72" s="286"/>
      <c r="J72" s="286"/>
      <c r="K72" s="286"/>
      <c r="L72" s="286"/>
      <c r="M72" s="286"/>
      <c r="N72" s="286"/>
      <c r="O72" s="286"/>
      <c r="P72" s="286"/>
      <c r="Q72" s="286"/>
      <c r="R72" s="286"/>
      <c r="S72" s="286"/>
      <c r="T72" s="286"/>
      <c r="U72" s="286"/>
      <c r="V72" s="286"/>
      <c r="W72" s="286"/>
      <c r="X72" s="286"/>
    </row>
    <row r="73" spans="1:24" ht="13.5" customHeight="1" x14ac:dyDescent="0.2">
      <c r="A73" s="286"/>
      <c r="B73" s="286"/>
      <c r="C73" s="286"/>
      <c r="D73" s="286"/>
      <c r="E73" s="286"/>
      <c r="F73" s="286"/>
      <c r="G73" s="286"/>
      <c r="H73" s="286"/>
      <c r="I73" s="286"/>
      <c r="J73" s="286"/>
      <c r="K73" s="286"/>
      <c r="L73" s="286"/>
      <c r="M73" s="286"/>
      <c r="N73" s="286"/>
      <c r="O73" s="286"/>
      <c r="P73" s="286"/>
      <c r="Q73" s="286"/>
      <c r="R73" s="286"/>
      <c r="S73" s="286"/>
      <c r="T73" s="286"/>
      <c r="U73" s="286"/>
      <c r="V73" s="286"/>
      <c r="W73" s="286"/>
      <c r="X73" s="286"/>
    </row>
    <row r="74" spans="1:24" ht="13.5" customHeight="1" x14ac:dyDescent="0.2">
      <c r="A74" s="286"/>
      <c r="B74" s="286"/>
      <c r="C74" s="286"/>
      <c r="D74" s="286"/>
      <c r="E74" s="286"/>
      <c r="F74" s="286"/>
      <c r="G74" s="286"/>
      <c r="H74" s="286"/>
      <c r="I74" s="286"/>
      <c r="J74" s="286"/>
      <c r="K74" s="286"/>
      <c r="L74" s="286"/>
      <c r="M74" s="286"/>
      <c r="N74" s="286"/>
      <c r="O74" s="286"/>
      <c r="P74" s="286"/>
      <c r="Q74" s="286"/>
      <c r="R74" s="286"/>
      <c r="S74" s="286"/>
      <c r="T74" s="286"/>
      <c r="U74" s="286"/>
      <c r="V74" s="286"/>
      <c r="W74" s="286"/>
      <c r="X74" s="286"/>
    </row>
    <row r="75" spans="1:24" ht="13.5" customHeight="1" x14ac:dyDescent="0.2">
      <c r="A75" s="286"/>
      <c r="B75" s="286"/>
      <c r="C75" s="286"/>
      <c r="D75" s="286"/>
      <c r="E75" s="286"/>
      <c r="F75" s="286"/>
      <c r="G75" s="286"/>
      <c r="H75" s="286"/>
      <c r="I75" s="286"/>
      <c r="J75" s="286"/>
      <c r="K75" s="286"/>
      <c r="L75" s="286"/>
      <c r="M75" s="286"/>
      <c r="N75" s="286"/>
      <c r="O75" s="286"/>
      <c r="P75" s="286"/>
      <c r="Q75" s="286"/>
      <c r="R75" s="286"/>
      <c r="S75" s="286"/>
      <c r="T75" s="286"/>
      <c r="U75" s="286"/>
      <c r="V75" s="286"/>
      <c r="W75" s="286"/>
      <c r="X75" s="286"/>
    </row>
    <row r="76" spans="1:24" ht="13.5" customHeight="1" x14ac:dyDescent="0.2">
      <c r="A76" s="286"/>
      <c r="B76" s="286"/>
      <c r="C76" s="286"/>
      <c r="D76" s="286"/>
      <c r="E76" s="286"/>
      <c r="F76" s="286"/>
      <c r="G76" s="286"/>
      <c r="H76" s="286"/>
      <c r="I76" s="286"/>
      <c r="J76" s="286"/>
      <c r="K76" s="286"/>
      <c r="L76" s="286"/>
      <c r="M76" s="286"/>
      <c r="N76" s="286"/>
      <c r="O76" s="286"/>
      <c r="P76" s="286"/>
      <c r="Q76" s="286"/>
      <c r="R76" s="286"/>
      <c r="S76" s="286"/>
      <c r="T76" s="286"/>
      <c r="U76" s="286"/>
      <c r="V76" s="286"/>
      <c r="W76" s="286"/>
      <c r="X76" s="286"/>
    </row>
    <row r="77" spans="1:24" ht="13.5" customHeight="1" x14ac:dyDescent="0.2">
      <c r="A77" s="286"/>
      <c r="B77" s="286"/>
      <c r="C77" s="286"/>
      <c r="D77" s="286"/>
      <c r="E77" s="286"/>
      <c r="F77" s="286"/>
      <c r="G77" s="286"/>
      <c r="H77" s="286"/>
      <c r="I77" s="286"/>
      <c r="J77" s="286"/>
      <c r="K77" s="286"/>
      <c r="L77" s="286"/>
      <c r="M77" s="286"/>
      <c r="N77" s="286"/>
      <c r="O77" s="286"/>
      <c r="P77" s="286"/>
      <c r="Q77" s="286"/>
      <c r="R77" s="286"/>
      <c r="S77" s="286"/>
      <c r="T77" s="286"/>
      <c r="U77" s="286"/>
      <c r="V77" s="286"/>
      <c r="W77" s="286"/>
      <c r="X77" s="286"/>
    </row>
    <row r="78" spans="1:24" ht="13.5" customHeight="1" x14ac:dyDescent="0.2">
      <c r="A78" s="286"/>
      <c r="B78" s="286"/>
      <c r="C78" s="286"/>
      <c r="D78" s="286"/>
      <c r="E78" s="286"/>
      <c r="F78" s="286"/>
      <c r="G78" s="286"/>
      <c r="H78" s="286"/>
      <c r="I78" s="286"/>
      <c r="J78" s="286"/>
      <c r="K78" s="286"/>
      <c r="L78" s="286"/>
      <c r="M78" s="286"/>
      <c r="N78" s="286"/>
      <c r="O78" s="286"/>
      <c r="P78" s="286"/>
      <c r="Q78" s="286"/>
      <c r="R78" s="286"/>
      <c r="S78" s="286"/>
      <c r="T78" s="286"/>
      <c r="U78" s="286"/>
      <c r="V78" s="286"/>
      <c r="W78" s="286"/>
      <c r="X78" s="286"/>
    </row>
    <row r="79" spans="1:24" ht="13.5" customHeight="1" x14ac:dyDescent="0.2">
      <c r="A79" s="286"/>
      <c r="B79" s="286"/>
      <c r="C79" s="286"/>
      <c r="D79" s="286"/>
      <c r="E79" s="286"/>
      <c r="F79" s="286"/>
      <c r="G79" s="286"/>
      <c r="H79" s="286"/>
      <c r="I79" s="286"/>
      <c r="J79" s="286"/>
      <c r="K79" s="286"/>
      <c r="L79" s="286"/>
      <c r="M79" s="286"/>
      <c r="N79" s="286"/>
      <c r="O79" s="286"/>
      <c r="P79" s="286"/>
      <c r="Q79" s="286"/>
      <c r="R79" s="286"/>
      <c r="S79" s="286"/>
      <c r="T79" s="286"/>
      <c r="U79" s="286"/>
      <c r="V79" s="286"/>
      <c r="W79" s="286"/>
      <c r="X79" s="286"/>
    </row>
    <row r="80" spans="1:24" ht="13.5" customHeight="1" x14ac:dyDescent="0.2">
      <c r="A80" s="286"/>
      <c r="B80" s="286"/>
      <c r="C80" s="286"/>
      <c r="D80" s="286"/>
      <c r="E80" s="286"/>
      <c r="F80" s="286"/>
      <c r="G80" s="286"/>
      <c r="H80" s="286"/>
      <c r="I80" s="286"/>
      <c r="J80" s="286"/>
      <c r="K80" s="286"/>
      <c r="L80" s="286"/>
      <c r="M80" s="286"/>
      <c r="N80" s="286"/>
      <c r="O80" s="286"/>
      <c r="P80" s="286"/>
      <c r="Q80" s="286"/>
      <c r="R80" s="286"/>
      <c r="S80" s="286"/>
      <c r="T80" s="286"/>
      <c r="U80" s="286"/>
      <c r="V80" s="286"/>
      <c r="W80" s="286"/>
      <c r="X80" s="286"/>
    </row>
    <row r="81" spans="1:24" ht="13.5" customHeight="1" x14ac:dyDescent="0.2">
      <c r="A81" s="286"/>
      <c r="B81" s="286"/>
      <c r="C81" s="286"/>
      <c r="D81" s="286"/>
      <c r="E81" s="286"/>
      <c r="F81" s="286"/>
      <c r="G81" s="286"/>
      <c r="H81" s="286"/>
      <c r="I81" s="286"/>
      <c r="J81" s="286"/>
      <c r="K81" s="286"/>
      <c r="L81" s="286"/>
      <c r="M81" s="286"/>
      <c r="N81" s="286"/>
      <c r="O81" s="286"/>
      <c r="P81" s="286"/>
      <c r="Q81" s="286"/>
      <c r="R81" s="286"/>
      <c r="S81" s="286"/>
      <c r="T81" s="286"/>
      <c r="U81" s="286"/>
      <c r="V81" s="286"/>
      <c r="W81" s="286"/>
      <c r="X81" s="286"/>
    </row>
    <row r="82" spans="1:24" ht="13.5" customHeight="1" x14ac:dyDescent="0.2">
      <c r="A82" s="286"/>
      <c r="B82" s="286"/>
      <c r="C82" s="286"/>
      <c r="D82" s="286"/>
      <c r="E82" s="286"/>
      <c r="F82" s="286"/>
      <c r="G82" s="286"/>
      <c r="H82" s="286"/>
      <c r="I82" s="286"/>
      <c r="J82" s="286"/>
      <c r="K82" s="286"/>
      <c r="L82" s="286"/>
      <c r="M82" s="286"/>
      <c r="N82" s="286"/>
      <c r="O82" s="286"/>
      <c r="P82" s="286"/>
      <c r="Q82" s="286"/>
      <c r="R82" s="286"/>
      <c r="S82" s="286"/>
      <c r="T82" s="286"/>
      <c r="U82" s="286"/>
      <c r="V82" s="286"/>
      <c r="W82" s="286"/>
      <c r="X82" s="286"/>
    </row>
    <row r="83" spans="1:24" ht="13.5" customHeight="1" x14ac:dyDescent="0.2">
      <c r="A83" s="286"/>
      <c r="B83" s="286"/>
      <c r="C83" s="286"/>
      <c r="D83" s="286"/>
      <c r="E83" s="286"/>
      <c r="F83" s="286"/>
      <c r="G83" s="286"/>
      <c r="H83" s="286"/>
      <c r="I83" s="286"/>
      <c r="J83" s="286"/>
      <c r="K83" s="286"/>
      <c r="L83" s="286"/>
      <c r="M83" s="286"/>
      <c r="N83" s="286"/>
      <c r="O83" s="286"/>
      <c r="P83" s="286"/>
      <c r="Q83" s="286"/>
      <c r="R83" s="286"/>
      <c r="S83" s="286"/>
      <c r="T83" s="286"/>
      <c r="U83" s="286"/>
      <c r="V83" s="286"/>
      <c r="W83" s="286"/>
      <c r="X83" s="286"/>
    </row>
    <row r="84" spans="1:24" ht="13.5" customHeight="1" x14ac:dyDescent="0.2">
      <c r="A84" s="286"/>
      <c r="B84" s="286"/>
      <c r="C84" s="286"/>
      <c r="D84" s="286"/>
      <c r="E84" s="286"/>
      <c r="F84" s="286"/>
      <c r="G84" s="286"/>
      <c r="H84" s="286"/>
      <c r="I84" s="286"/>
      <c r="J84" s="286"/>
      <c r="K84" s="286"/>
      <c r="L84" s="286"/>
      <c r="M84" s="286"/>
      <c r="N84" s="286"/>
      <c r="O84" s="286"/>
      <c r="P84" s="286"/>
      <c r="Q84" s="286"/>
      <c r="R84" s="286"/>
      <c r="S84" s="286"/>
      <c r="T84" s="286"/>
      <c r="U84" s="286"/>
      <c r="V84" s="286"/>
      <c r="W84" s="286"/>
      <c r="X84" s="286"/>
    </row>
    <row r="85" spans="1:24" ht="13.5" customHeight="1" x14ac:dyDescent="0.2">
      <c r="A85" s="286"/>
      <c r="B85" s="286"/>
      <c r="C85" s="286"/>
      <c r="D85" s="286"/>
      <c r="E85" s="286"/>
      <c r="F85" s="286"/>
      <c r="G85" s="286"/>
      <c r="H85" s="286"/>
      <c r="I85" s="286"/>
      <c r="J85" s="286"/>
      <c r="K85" s="286"/>
      <c r="L85" s="286"/>
      <c r="M85" s="286"/>
      <c r="N85" s="286"/>
      <c r="O85" s="286"/>
      <c r="P85" s="286"/>
      <c r="Q85" s="286"/>
      <c r="R85" s="286"/>
      <c r="S85" s="286"/>
      <c r="T85" s="286"/>
      <c r="U85" s="286"/>
      <c r="V85" s="286"/>
      <c r="W85" s="286"/>
      <c r="X85" s="286"/>
    </row>
    <row r="86" spans="1:24" ht="13.5" customHeight="1" x14ac:dyDescent="0.2">
      <c r="A86" s="286"/>
      <c r="B86" s="286"/>
      <c r="C86" s="286"/>
      <c r="D86" s="286"/>
      <c r="E86" s="286"/>
      <c r="F86" s="286"/>
      <c r="G86" s="286"/>
      <c r="H86" s="286"/>
      <c r="I86" s="286"/>
      <c r="J86" s="286"/>
      <c r="K86" s="286"/>
      <c r="L86" s="286"/>
      <c r="M86" s="286"/>
      <c r="N86" s="286"/>
      <c r="O86" s="286"/>
      <c r="P86" s="286"/>
      <c r="Q86" s="286"/>
      <c r="R86" s="286"/>
      <c r="S86" s="286"/>
      <c r="T86" s="286"/>
      <c r="U86" s="286"/>
      <c r="V86" s="286"/>
      <c r="W86" s="286"/>
      <c r="X86" s="286"/>
    </row>
    <row r="87" spans="1:24" ht="13.5" customHeight="1" x14ac:dyDescent="0.2">
      <c r="A87" s="286"/>
      <c r="B87" s="286"/>
      <c r="C87" s="286"/>
      <c r="D87" s="286"/>
      <c r="E87" s="286"/>
      <c r="F87" s="286"/>
      <c r="G87" s="286"/>
      <c r="H87" s="286"/>
      <c r="I87" s="286"/>
      <c r="J87" s="286"/>
      <c r="K87" s="286"/>
      <c r="L87" s="286"/>
      <c r="M87" s="286"/>
      <c r="N87" s="286"/>
      <c r="O87" s="286"/>
      <c r="P87" s="286"/>
      <c r="Q87" s="286"/>
      <c r="R87" s="286"/>
      <c r="S87" s="286"/>
      <c r="T87" s="286"/>
      <c r="U87" s="286"/>
      <c r="V87" s="286"/>
      <c r="W87" s="286"/>
      <c r="X87" s="286"/>
    </row>
    <row r="88" spans="1:24" ht="13.5" customHeight="1" x14ac:dyDescent="0.2">
      <c r="A88" s="286"/>
      <c r="B88" s="286"/>
      <c r="C88" s="286"/>
      <c r="D88" s="286"/>
      <c r="E88" s="286"/>
      <c r="F88" s="286"/>
      <c r="G88" s="286"/>
      <c r="H88" s="286"/>
    </row>
    <row r="89" spans="1:24" ht="13.5" customHeight="1" x14ac:dyDescent="0.2">
      <c r="A89" s="286"/>
      <c r="B89" s="286"/>
      <c r="C89" s="286"/>
      <c r="D89" s="286"/>
      <c r="E89" s="286"/>
      <c r="F89" s="286"/>
      <c r="G89" s="286"/>
      <c r="H89" s="286"/>
    </row>
  </sheetData>
  <mergeCells count="33">
    <mergeCell ref="A20:B20"/>
    <mergeCell ref="A21:B21"/>
    <mergeCell ref="A22:C22"/>
    <mergeCell ref="A23:C23"/>
    <mergeCell ref="A24:C24"/>
    <mergeCell ref="F31:H31"/>
    <mergeCell ref="A32:H37"/>
    <mergeCell ref="A25:C25"/>
    <mergeCell ref="A27:E27"/>
    <mergeCell ref="A29:E29"/>
    <mergeCell ref="F29:H29"/>
    <mergeCell ref="A31:E31"/>
    <mergeCell ref="A16:B16"/>
    <mergeCell ref="A17:B17"/>
    <mergeCell ref="A19:B19"/>
    <mergeCell ref="A12:B12"/>
    <mergeCell ref="A13:B13"/>
    <mergeCell ref="A14:B14"/>
    <mergeCell ref="A15:B15"/>
    <mergeCell ref="A18:I18"/>
    <mergeCell ref="A9:C9"/>
    <mergeCell ref="A10:C10"/>
    <mergeCell ref="A5:B5"/>
    <mergeCell ref="C5:D5"/>
    <mergeCell ref="A6:B6"/>
    <mergeCell ref="F6:G6"/>
    <mergeCell ref="A8:B8"/>
    <mergeCell ref="A1:D1"/>
    <mergeCell ref="E1:H1"/>
    <mergeCell ref="A3:B3"/>
    <mergeCell ref="C3:D3"/>
    <mergeCell ref="A4:B4"/>
    <mergeCell ref="C4:D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5"/>
  <sheetViews>
    <sheetView showGridLines="0" zoomScale="90" zoomScaleNormal="90" workbookViewId="0">
      <selection activeCell="C6" sqref="C6"/>
    </sheetView>
  </sheetViews>
  <sheetFormatPr defaultColWidth="10.140625" defaultRowHeight="15.95" customHeight="1" x14ac:dyDescent="0.2"/>
  <cols>
    <col min="1" max="1" width="21" style="20" customWidth="1"/>
    <col min="2" max="2" width="9.28515625" style="20" customWidth="1"/>
    <col min="3" max="3" width="8" style="20" customWidth="1"/>
    <col min="4" max="4" width="12.140625" style="20" customWidth="1"/>
    <col min="5" max="5" width="16.140625" style="20" customWidth="1"/>
    <col min="6" max="7" width="12.7109375" style="20" customWidth="1"/>
    <col min="8" max="8" width="12.140625" style="20" customWidth="1"/>
    <col min="9" max="256" width="10.140625" style="20" customWidth="1"/>
  </cols>
  <sheetData>
    <row r="1" spans="1:8" ht="15.95" customHeight="1" thickBot="1" x14ac:dyDescent="0.25">
      <c r="A1" s="685" t="s">
        <v>13</v>
      </c>
      <c r="B1" s="595"/>
      <c r="C1" s="596"/>
      <c r="D1" s="597"/>
      <c r="E1" s="598" t="s">
        <v>14</v>
      </c>
      <c r="F1" s="595"/>
      <c r="G1" s="599"/>
      <c r="H1" s="600"/>
    </row>
    <row r="2" spans="1:8" ht="15.95" customHeight="1" thickBot="1" x14ac:dyDescent="0.25">
      <c r="A2" s="308"/>
      <c r="B2" s="309"/>
      <c r="C2" s="310"/>
      <c r="D2" s="21"/>
      <c r="E2" s="22"/>
      <c r="F2" s="23"/>
      <c r="G2" s="23"/>
      <c r="H2" s="24"/>
    </row>
    <row r="3" spans="1:8" ht="15.95" customHeight="1" thickBot="1" x14ac:dyDescent="0.25">
      <c r="A3" s="689" t="s">
        <v>15</v>
      </c>
      <c r="B3" s="690"/>
      <c r="C3" s="313"/>
      <c r="D3" s="446" t="s">
        <v>16</v>
      </c>
      <c r="E3" s="688" t="s">
        <v>17</v>
      </c>
      <c r="F3" s="606"/>
      <c r="G3" s="694"/>
      <c r="H3" s="606"/>
    </row>
    <row r="4" spans="1:8" ht="15.95" customHeight="1" thickBot="1" x14ac:dyDescent="0.25">
      <c r="A4" s="691" t="s">
        <v>18</v>
      </c>
      <c r="B4" s="593"/>
      <c r="C4" s="314"/>
      <c r="D4" s="446" t="s">
        <v>16</v>
      </c>
      <c r="E4" s="688" t="s">
        <v>143</v>
      </c>
      <c r="F4" s="606"/>
      <c r="G4" s="607"/>
      <c r="H4" s="697"/>
    </row>
    <row r="5" spans="1:8" ht="15.95" customHeight="1" thickBot="1" x14ac:dyDescent="0.25">
      <c r="A5" s="691" t="s">
        <v>19</v>
      </c>
      <c r="B5" s="593"/>
      <c r="C5" s="314"/>
      <c r="D5" s="446" t="s">
        <v>16</v>
      </c>
      <c r="E5" s="688" t="s">
        <v>1</v>
      </c>
      <c r="F5" s="606"/>
      <c r="G5" s="698">
        <v>29.6</v>
      </c>
      <c r="H5" s="593"/>
    </row>
    <row r="6" spans="1:8" ht="15.95" customHeight="1" thickBot="1" x14ac:dyDescent="0.25">
      <c r="A6" s="695" t="s">
        <v>20</v>
      </c>
      <c r="B6" s="696"/>
      <c r="C6" s="315"/>
      <c r="D6" s="307" t="s">
        <v>16</v>
      </c>
      <c r="E6" s="28">
        <f>G4/0.37</f>
        <v>0</v>
      </c>
      <c r="F6" s="692"/>
      <c r="G6" s="693"/>
      <c r="H6" s="24"/>
    </row>
    <row r="7" spans="1:8" ht="15.95" customHeight="1" thickBot="1" x14ac:dyDescent="0.25">
      <c r="A7" s="306" t="str">
        <f>IF(C8+C12+C16+C19&gt;1,"Du skal kun skrive i 1 af de 4 felter for anciennitet",".")</f>
        <v>.</v>
      </c>
      <c r="B7" s="311"/>
      <c r="C7" s="318"/>
      <c r="D7" s="29"/>
      <c r="E7" s="30" t="s">
        <v>188</v>
      </c>
      <c r="F7" s="30" t="s">
        <v>2</v>
      </c>
      <c r="G7" s="30" t="s">
        <v>3</v>
      </c>
      <c r="H7" s="31" t="s">
        <v>21</v>
      </c>
    </row>
    <row r="8" spans="1:8" ht="15.95" customHeight="1" thickBot="1" x14ac:dyDescent="0.25">
      <c r="A8" s="723" t="s">
        <v>22</v>
      </c>
      <c r="B8" s="724"/>
      <c r="C8" s="319"/>
      <c r="D8" s="294" t="s">
        <v>138</v>
      </c>
      <c r="E8" s="32" t="s">
        <v>23</v>
      </c>
      <c r="F8" s="33">
        <f>DATABANK!B31*G5/37</f>
        <v>295274.40000000002</v>
      </c>
      <c r="G8" s="33">
        <f t="shared" ref="G8:G22" si="0">ROUND(F8/12,2)</f>
        <v>24606.2</v>
      </c>
      <c r="H8" s="34"/>
    </row>
    <row r="9" spans="1:8" ht="15.95" customHeight="1" x14ac:dyDescent="0.2">
      <c r="A9" s="699" t="s">
        <v>172</v>
      </c>
      <c r="B9" s="700"/>
      <c r="C9" s="701"/>
      <c r="D9" s="316">
        <f>DATABANK!C57</f>
        <v>4482.05</v>
      </c>
      <c r="E9" s="36" t="s">
        <v>4</v>
      </c>
      <c r="F9" s="17">
        <f>C8*G5/37*D9</f>
        <v>0</v>
      </c>
      <c r="G9" s="17">
        <f t="shared" si="0"/>
        <v>0</v>
      </c>
      <c r="H9" s="17"/>
    </row>
    <row r="10" spans="1:8" ht="15.95" customHeight="1" x14ac:dyDescent="0.2">
      <c r="A10" s="686" t="s">
        <v>180</v>
      </c>
      <c r="B10" s="625"/>
      <c r="C10" s="687"/>
      <c r="D10" s="347">
        <f>(DATABANK!B34-DATABANK!B31)</f>
        <v>15990</v>
      </c>
      <c r="E10" s="265" t="s">
        <v>4</v>
      </c>
      <c r="F10" s="266">
        <f>C8*G5/37*D10</f>
        <v>0</v>
      </c>
      <c r="G10" s="266">
        <f t="shared" si="0"/>
        <v>0</v>
      </c>
      <c r="H10" s="266"/>
    </row>
    <row r="11" spans="1:8" ht="15.95" customHeight="1" thickBot="1" x14ac:dyDescent="0.25">
      <c r="A11" s="686" t="s">
        <v>181</v>
      </c>
      <c r="B11" s="625"/>
      <c r="C11" s="687"/>
      <c r="D11" s="347">
        <f>IF(C3+C4+C5=0,(DATABANK!B35-DATABANK!B34),0)</f>
        <v>5498</v>
      </c>
      <c r="E11" s="265" t="s">
        <v>4</v>
      </c>
      <c r="F11" s="266">
        <f>C6*C8*G5/37*D11</f>
        <v>0</v>
      </c>
      <c r="G11" s="266">
        <f t="shared" si="0"/>
        <v>0</v>
      </c>
      <c r="H11" s="266"/>
    </row>
    <row r="12" spans="1:8" ht="15.95" customHeight="1" thickBot="1" x14ac:dyDescent="0.25">
      <c r="A12" s="722" t="s">
        <v>24</v>
      </c>
      <c r="B12" s="593"/>
      <c r="C12" s="314"/>
      <c r="D12" s="316">
        <f>(DATABANK!B35-DATABANK!B31)</f>
        <v>21488</v>
      </c>
      <c r="E12" s="542" t="s">
        <v>4</v>
      </c>
      <c r="F12" s="547">
        <f>C12*G5/37*D12</f>
        <v>0</v>
      </c>
      <c r="G12" s="548">
        <f t="shared" si="0"/>
        <v>0</v>
      </c>
      <c r="H12" s="544"/>
    </row>
    <row r="13" spans="1:8" ht="15.95" customHeight="1" x14ac:dyDescent="0.2">
      <c r="A13" s="727" t="s">
        <v>175</v>
      </c>
      <c r="B13" s="627"/>
      <c r="C13" s="717"/>
      <c r="D13" s="317">
        <f>DATABANK!C57</f>
        <v>4482.05</v>
      </c>
      <c r="E13" s="384" t="s">
        <v>4</v>
      </c>
      <c r="F13" s="549">
        <f>C12*G5/37*D13</f>
        <v>0</v>
      </c>
      <c r="G13" s="550">
        <f t="shared" si="0"/>
        <v>0</v>
      </c>
      <c r="H13" s="385"/>
    </row>
    <row r="14" spans="1:8" ht="15.95" customHeight="1" x14ac:dyDescent="0.2">
      <c r="A14" s="725" t="s">
        <v>180</v>
      </c>
      <c r="B14" s="620"/>
      <c r="C14" s="726"/>
      <c r="D14" s="347">
        <f>(DATABANK!B38-DATABANK!B35)</f>
        <v>17392</v>
      </c>
      <c r="E14" s="454" t="s">
        <v>4</v>
      </c>
      <c r="F14" s="551">
        <f>C12*G5/37*D14</f>
        <v>0</v>
      </c>
      <c r="G14" s="535">
        <f t="shared" si="0"/>
        <v>0</v>
      </c>
      <c r="H14" s="545"/>
    </row>
    <row r="15" spans="1:8" ht="15.95" customHeight="1" thickBot="1" x14ac:dyDescent="0.25">
      <c r="A15" s="719" t="s">
        <v>181</v>
      </c>
      <c r="B15" s="720"/>
      <c r="C15" s="721"/>
      <c r="D15" s="348">
        <f>IF(C3+C4+C5=0,(DATABANK!B39-DATABANK!B38),0)</f>
        <v>5968</v>
      </c>
      <c r="E15" s="543" t="s">
        <v>4</v>
      </c>
      <c r="F15" s="552">
        <f>C12*G5/37*D15</f>
        <v>0</v>
      </c>
      <c r="G15" s="540">
        <f t="shared" si="0"/>
        <v>0</v>
      </c>
      <c r="H15" s="546"/>
    </row>
    <row r="16" spans="1:8" ht="15.95" customHeight="1" thickBot="1" x14ac:dyDescent="0.25">
      <c r="A16" s="722" t="s">
        <v>26</v>
      </c>
      <c r="B16" s="593"/>
      <c r="C16" s="314"/>
      <c r="D16" s="316">
        <f>(DATABANK!B40-DATABANK!B31)</f>
        <v>50911</v>
      </c>
      <c r="E16" s="36" t="s">
        <v>4</v>
      </c>
      <c r="F16" s="259">
        <f>C16*G5/37*D16</f>
        <v>0</v>
      </c>
      <c r="G16" s="259">
        <f t="shared" si="0"/>
        <v>0</v>
      </c>
      <c r="H16" s="17"/>
    </row>
    <row r="17" spans="1:12" ht="15.95" customHeight="1" x14ac:dyDescent="0.2">
      <c r="A17" s="725" t="s">
        <v>180</v>
      </c>
      <c r="B17" s="620"/>
      <c r="C17" s="726"/>
      <c r="D17" s="347">
        <f>(DATABANK!B43-DATABANK!B40)</f>
        <v>22001</v>
      </c>
      <c r="E17" s="265" t="s">
        <v>4</v>
      </c>
      <c r="F17" s="266">
        <f>C16*G5/37*D17</f>
        <v>0</v>
      </c>
      <c r="G17" s="266">
        <f t="shared" si="0"/>
        <v>0</v>
      </c>
      <c r="H17" s="266"/>
    </row>
    <row r="18" spans="1:12" ht="15.95" customHeight="1" x14ac:dyDescent="0.2">
      <c r="A18" s="719" t="s">
        <v>181</v>
      </c>
      <c r="B18" s="720"/>
      <c r="C18" s="721"/>
      <c r="D18" s="348">
        <f>IF(C3+C4+C5=0,(DATABANK!B44-DATABANK!B43),0)</f>
        <v>9876</v>
      </c>
      <c r="E18" s="349" t="s">
        <v>4</v>
      </c>
      <c r="F18" s="350">
        <f>C16*G5/37*D18</f>
        <v>0</v>
      </c>
      <c r="G18" s="350">
        <f t="shared" si="0"/>
        <v>0</v>
      </c>
      <c r="H18" s="350"/>
    </row>
    <row r="19" spans="1:12" ht="15.95" customHeight="1" x14ac:dyDescent="0.2">
      <c r="A19" s="722" t="s">
        <v>27</v>
      </c>
      <c r="B19" s="593"/>
      <c r="C19" s="314"/>
      <c r="D19" s="316">
        <f>D16</f>
        <v>50911</v>
      </c>
      <c r="E19" s="36" t="s">
        <v>4</v>
      </c>
      <c r="F19" s="17">
        <f>C19*G5/37*D19</f>
        <v>0</v>
      </c>
      <c r="G19" s="17">
        <f t="shared" si="0"/>
        <v>0</v>
      </c>
      <c r="H19" s="17"/>
    </row>
    <row r="20" spans="1:12" ht="15.95" customHeight="1" x14ac:dyDescent="0.2">
      <c r="A20" s="716" t="s">
        <v>174</v>
      </c>
      <c r="B20" s="627"/>
      <c r="C20" s="717"/>
      <c r="D20" s="317">
        <f>DATABANK!C61</f>
        <v>14940.18</v>
      </c>
      <c r="E20" s="39" t="s">
        <v>4</v>
      </c>
      <c r="F20" s="18">
        <f>C19*G5/37*D20</f>
        <v>0</v>
      </c>
      <c r="G20" s="18">
        <f t="shared" si="0"/>
        <v>0</v>
      </c>
      <c r="H20" s="18"/>
    </row>
    <row r="21" spans="1:12" ht="15.95" customHeight="1" x14ac:dyDescent="0.2">
      <c r="A21" s="725" t="s">
        <v>180</v>
      </c>
      <c r="B21" s="620"/>
      <c r="C21" s="726"/>
      <c r="D21" s="347">
        <f>D17</f>
        <v>22001</v>
      </c>
      <c r="E21" s="265" t="s">
        <v>4</v>
      </c>
      <c r="F21" s="266">
        <f>C19*G5/37*D21</f>
        <v>0</v>
      </c>
      <c r="G21" s="266">
        <f t="shared" si="0"/>
        <v>0</v>
      </c>
      <c r="H21" s="266"/>
    </row>
    <row r="22" spans="1:12" ht="15.95" customHeight="1" thickBot="1" x14ac:dyDescent="0.25">
      <c r="A22" s="711" t="s">
        <v>181</v>
      </c>
      <c r="B22" s="712"/>
      <c r="C22" s="713"/>
      <c r="D22" s="348">
        <f>D18</f>
        <v>9876</v>
      </c>
      <c r="E22" s="349" t="s">
        <v>4</v>
      </c>
      <c r="F22" s="350">
        <f>C19*G5/37*D22</f>
        <v>0</v>
      </c>
      <c r="G22" s="350">
        <f t="shared" si="0"/>
        <v>0</v>
      </c>
      <c r="H22" s="350"/>
    </row>
    <row r="23" spans="1:12" ht="15.95" customHeight="1" thickBot="1" x14ac:dyDescent="0.25">
      <c r="A23" s="300"/>
      <c r="B23" s="301"/>
      <c r="C23" s="302"/>
      <c r="D23" s="45"/>
      <c r="E23" s="44"/>
      <c r="F23" s="46"/>
      <c r="G23" s="46"/>
      <c r="H23" s="47"/>
    </row>
    <row r="24" spans="1:12" ht="15.95" customHeight="1" thickBot="1" x14ac:dyDescent="0.25">
      <c r="A24" s="634" t="s">
        <v>132</v>
      </c>
      <c r="B24" s="635"/>
      <c r="C24" s="269"/>
      <c r="D24" s="270">
        <f>DATABANK!C128</f>
        <v>7470.09</v>
      </c>
      <c r="E24" s="271" t="s">
        <v>5</v>
      </c>
      <c r="F24" s="272">
        <f t="shared" ref="F24:F28" si="1">D24*C24</f>
        <v>0</v>
      </c>
      <c r="G24" s="272">
        <f t="shared" ref="G24:G30" si="2">ROUND(F24/12,2)</f>
        <v>0</v>
      </c>
      <c r="H24" s="272"/>
      <c r="J24" s="256"/>
    </row>
    <row r="25" spans="1:12" ht="15.95" customHeight="1" thickBot="1" x14ac:dyDescent="0.25">
      <c r="A25" s="636" t="s">
        <v>133</v>
      </c>
      <c r="B25" s="637"/>
      <c r="C25" s="269"/>
      <c r="D25" s="273">
        <f>DATABANK!C98</f>
        <v>10756.93</v>
      </c>
      <c r="E25" s="265" t="s">
        <v>5</v>
      </c>
      <c r="F25" s="266">
        <f t="shared" si="1"/>
        <v>0</v>
      </c>
      <c r="G25" s="266">
        <f t="shared" si="2"/>
        <v>0</v>
      </c>
      <c r="H25" s="266"/>
    </row>
    <row r="26" spans="1:12" ht="15.95" customHeight="1" thickBot="1" x14ac:dyDescent="0.25">
      <c r="A26" s="636" t="s">
        <v>134</v>
      </c>
      <c r="B26" s="637"/>
      <c r="C26" s="269"/>
      <c r="D26" s="273">
        <f>DATABANK!C84</f>
        <v>14940.18</v>
      </c>
      <c r="E26" s="265" t="s">
        <v>5</v>
      </c>
      <c r="F26" s="266">
        <f t="shared" si="1"/>
        <v>0</v>
      </c>
      <c r="G26" s="266">
        <f t="shared" si="2"/>
        <v>0</v>
      </c>
      <c r="H26" s="266"/>
    </row>
    <row r="27" spans="1:12" ht="15.95" customHeight="1" thickBot="1" x14ac:dyDescent="0.25">
      <c r="A27" s="636" t="s">
        <v>135</v>
      </c>
      <c r="B27" s="637"/>
      <c r="C27" s="269"/>
      <c r="D27" s="273">
        <f>DATABANK!C85</f>
        <v>149.4</v>
      </c>
      <c r="E27" s="265" t="s">
        <v>9</v>
      </c>
      <c r="F27" s="266">
        <f t="shared" si="1"/>
        <v>0</v>
      </c>
      <c r="G27" s="266">
        <f t="shared" si="2"/>
        <v>0</v>
      </c>
      <c r="H27" s="266"/>
    </row>
    <row r="28" spans="1:12" ht="15.95" customHeight="1" thickBot="1" x14ac:dyDescent="0.25">
      <c r="A28" s="636" t="s">
        <v>136</v>
      </c>
      <c r="B28" s="637"/>
      <c r="C28" s="269"/>
      <c r="D28" s="273">
        <f>DATABANK!C89</f>
        <v>4482.05</v>
      </c>
      <c r="E28" s="265" t="s">
        <v>5</v>
      </c>
      <c r="F28" s="266">
        <f t="shared" si="1"/>
        <v>0</v>
      </c>
      <c r="G28" s="266">
        <f t="shared" si="2"/>
        <v>0</v>
      </c>
      <c r="H28" s="266"/>
    </row>
    <row r="29" spans="1:12" ht="15.95" customHeight="1" thickBot="1" x14ac:dyDescent="0.25">
      <c r="A29" s="629" t="s">
        <v>137</v>
      </c>
      <c r="B29" s="718"/>
      <c r="C29" s="292"/>
      <c r="D29" s="346">
        <f>DATABANK!C90</f>
        <v>2241.0300000000002</v>
      </c>
      <c r="E29" s="274" t="s">
        <v>5</v>
      </c>
      <c r="F29" s="275">
        <f>D29*C29</f>
        <v>0</v>
      </c>
      <c r="G29" s="275">
        <f>ROUND(F29/12,2)</f>
        <v>0</v>
      </c>
      <c r="H29" s="275"/>
    </row>
    <row r="30" spans="1:12" ht="15.95" customHeight="1" thickBot="1" x14ac:dyDescent="0.25">
      <c r="A30" s="714" t="s">
        <v>159</v>
      </c>
      <c r="B30" s="715"/>
      <c r="C30" s="290"/>
      <c r="D30" s="288">
        <f>DATABANK!C115</f>
        <v>14940.18</v>
      </c>
      <c r="E30" s="258" t="s">
        <v>5</v>
      </c>
      <c r="F30" s="259">
        <f>D30*C30*G5/37</f>
        <v>0</v>
      </c>
      <c r="G30" s="259">
        <f t="shared" si="2"/>
        <v>0</v>
      </c>
      <c r="H30" s="259"/>
      <c r="K30" s="447" t="s">
        <v>149</v>
      </c>
    </row>
    <row r="31" spans="1:12" ht="15.95" customHeight="1" thickBot="1" x14ac:dyDescent="0.25">
      <c r="A31" s="51"/>
      <c r="B31" s="52"/>
      <c r="C31" s="289"/>
      <c r="D31" s="53"/>
      <c r="E31" s="54"/>
      <c r="F31" s="53"/>
      <c r="G31" s="53"/>
      <c r="H31" s="47"/>
      <c r="L31" s="20" t="s">
        <v>150</v>
      </c>
    </row>
    <row r="32" spans="1:12" ht="15.95" customHeight="1" thickBot="1" x14ac:dyDescent="0.25">
      <c r="A32" s="622" t="s">
        <v>29</v>
      </c>
      <c r="B32" s="631"/>
      <c r="C32" s="25"/>
      <c r="D32" s="48"/>
      <c r="E32" s="36"/>
      <c r="F32" s="588">
        <f>ROUND(C32*D32,2)</f>
        <v>0</v>
      </c>
      <c r="G32" s="17">
        <f>ROUND(F32/12,2)</f>
        <v>0</v>
      </c>
      <c r="H32" s="17"/>
    </row>
    <row r="33" spans="1:256" ht="15.95" customHeight="1" thickBot="1" x14ac:dyDescent="0.25">
      <c r="A33" s="705" t="s">
        <v>193</v>
      </c>
      <c r="B33" s="643"/>
      <c r="C33" s="25"/>
      <c r="D33" s="50">
        <f>DATABANK!C109</f>
        <v>38.61</v>
      </c>
      <c r="E33" s="42" t="s">
        <v>11</v>
      </c>
      <c r="F33" s="473">
        <f t="shared" ref="F33" si="3">ROUND(C33*D33,2)</f>
        <v>0</v>
      </c>
      <c r="G33" s="19">
        <f>ROUND(F33/12,2)</f>
        <v>0</v>
      </c>
      <c r="H33" s="19"/>
    </row>
    <row r="34" spans="1:256" ht="15.95" customHeight="1" thickBot="1" x14ac:dyDescent="0.25">
      <c r="A34" s="728"/>
      <c r="B34" s="729"/>
      <c r="C34" s="729"/>
      <c r="D34" s="440"/>
      <c r="E34" s="482"/>
      <c r="F34" s="440"/>
      <c r="G34" s="440"/>
      <c r="H34" s="440"/>
    </row>
    <row r="35" spans="1:256" ht="15.95" customHeight="1" x14ac:dyDescent="0.2">
      <c r="A35" s="706" t="s">
        <v>141</v>
      </c>
      <c r="B35" s="707"/>
      <c r="C35" s="707"/>
      <c r="D35" s="464">
        <f>DATABANK!C70</f>
        <v>19422.23</v>
      </c>
      <c r="E35" s="483" t="s">
        <v>4</v>
      </c>
      <c r="F35" s="441">
        <f>(C3+C4+C6)*G5/37*D35</f>
        <v>0</v>
      </c>
      <c r="G35" s="441">
        <f t="shared" ref="G35:G46" si="4">ROUND(F35/12,2)</f>
        <v>0</v>
      </c>
      <c r="H35" s="484"/>
    </row>
    <row r="36" spans="1:256" ht="15.95" customHeight="1" x14ac:dyDescent="0.2">
      <c r="A36" s="708" t="s">
        <v>32</v>
      </c>
      <c r="B36" s="709"/>
      <c r="C36" s="710"/>
      <c r="D36" s="59">
        <f>DATABANK!C71</f>
        <v>134.46</v>
      </c>
      <c r="E36" s="384" t="s">
        <v>11</v>
      </c>
      <c r="F36" s="455">
        <f>ROUNDUP(2*MAX(G4-G5/0.37/100*750,0),0)/2*D36*(C6+C4+C3)</f>
        <v>0</v>
      </c>
      <c r="G36" s="442">
        <f t="shared" si="4"/>
        <v>0</v>
      </c>
      <c r="H36" s="485"/>
      <c r="J36" s="256"/>
    </row>
    <row r="37" spans="1:256" ht="15.95" customHeight="1" x14ac:dyDescent="0.2">
      <c r="A37" s="465" t="s">
        <v>178</v>
      </c>
      <c r="B37" s="452" t="s">
        <v>0</v>
      </c>
      <c r="C37" s="453"/>
      <c r="D37" s="59">
        <f>DATABANK!C107</f>
        <v>28.27</v>
      </c>
      <c r="E37" s="384" t="s">
        <v>11</v>
      </c>
      <c r="F37" s="456">
        <f>IF(C3+C4=1,G4,0)*D37</f>
        <v>0</v>
      </c>
      <c r="G37" s="442">
        <f t="shared" si="4"/>
        <v>0</v>
      </c>
      <c r="H37" s="485"/>
      <c r="I37" s="196"/>
      <c r="J37" s="25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196"/>
      <c r="CA37" s="196"/>
      <c r="CB37" s="196"/>
      <c r="CC37" s="196"/>
      <c r="CD37" s="196"/>
      <c r="CE37" s="196"/>
      <c r="CF37" s="196"/>
      <c r="CG37" s="196"/>
      <c r="CH37" s="196"/>
      <c r="CI37" s="196"/>
      <c r="CJ37" s="196"/>
      <c r="CK37" s="196"/>
      <c r="CL37" s="196"/>
      <c r="CM37" s="196"/>
      <c r="CN37" s="196"/>
      <c r="CO37" s="196"/>
      <c r="CP37" s="196"/>
      <c r="CQ37" s="196"/>
      <c r="CR37" s="196"/>
      <c r="CS37" s="196"/>
      <c r="CT37" s="196"/>
      <c r="CU37" s="196"/>
      <c r="CV37" s="196"/>
      <c r="CW37" s="196"/>
      <c r="CX37" s="196"/>
      <c r="CY37" s="196"/>
      <c r="CZ37" s="196"/>
      <c r="DA37" s="196"/>
      <c r="DB37" s="196"/>
      <c r="DC37" s="196"/>
      <c r="DD37" s="196"/>
      <c r="DE37" s="196"/>
      <c r="DF37" s="196"/>
      <c r="DG37" s="196"/>
      <c r="DH37" s="196"/>
      <c r="DI37" s="196"/>
      <c r="DJ37" s="196"/>
      <c r="DK37" s="196"/>
      <c r="DL37" s="196"/>
      <c r="DM37" s="196"/>
      <c r="DN37" s="196"/>
      <c r="DO37" s="196"/>
      <c r="DP37" s="196"/>
      <c r="DQ37" s="196"/>
      <c r="DR37" s="196"/>
      <c r="DS37" s="196"/>
      <c r="DT37" s="196"/>
      <c r="DU37" s="196"/>
      <c r="DV37" s="196"/>
      <c r="DW37" s="196"/>
      <c r="DX37" s="196"/>
      <c r="DY37" s="196"/>
      <c r="DZ37" s="196"/>
      <c r="EA37" s="196"/>
      <c r="EB37" s="196"/>
      <c r="EC37" s="196"/>
      <c r="ED37" s="196"/>
      <c r="EE37" s="196"/>
      <c r="EF37" s="196"/>
      <c r="EG37" s="196"/>
      <c r="EH37" s="196"/>
      <c r="EI37" s="196"/>
      <c r="EJ37" s="196"/>
      <c r="EK37" s="196"/>
      <c r="EL37" s="196"/>
      <c r="EM37" s="196"/>
      <c r="EN37" s="196"/>
      <c r="EO37" s="196"/>
      <c r="EP37" s="196"/>
      <c r="EQ37" s="196"/>
      <c r="ER37" s="196"/>
      <c r="ES37" s="196"/>
      <c r="ET37" s="196"/>
      <c r="EU37" s="196"/>
      <c r="EV37" s="196"/>
      <c r="EW37" s="196"/>
      <c r="EX37" s="196"/>
      <c r="EY37" s="196"/>
      <c r="EZ37" s="196"/>
      <c r="FA37" s="196"/>
      <c r="FB37" s="196"/>
      <c r="FC37" s="196"/>
      <c r="FD37" s="196"/>
      <c r="FE37" s="196"/>
      <c r="FF37" s="196"/>
      <c r="FG37" s="196"/>
      <c r="FH37" s="196"/>
      <c r="FI37" s="196"/>
      <c r="FJ37" s="196"/>
      <c r="FK37" s="196"/>
      <c r="FL37" s="196"/>
      <c r="FM37" s="196"/>
      <c r="FN37" s="196"/>
      <c r="FO37" s="196"/>
      <c r="FP37" s="196"/>
      <c r="FQ37" s="196"/>
      <c r="FR37" s="196"/>
      <c r="FS37" s="196"/>
      <c r="FT37" s="196"/>
      <c r="FU37" s="196"/>
      <c r="FV37" s="196"/>
      <c r="FW37" s="196"/>
      <c r="FX37" s="196"/>
      <c r="FY37" s="196"/>
      <c r="FZ37" s="196"/>
      <c r="GA37" s="196"/>
      <c r="GB37" s="196"/>
      <c r="GC37" s="196"/>
      <c r="GD37" s="196"/>
      <c r="GE37" s="196"/>
      <c r="GF37" s="196"/>
      <c r="GG37" s="196"/>
      <c r="GH37" s="196"/>
      <c r="GI37" s="196"/>
      <c r="GJ37" s="196"/>
      <c r="GK37" s="196"/>
      <c r="GL37" s="196"/>
      <c r="GM37" s="196"/>
      <c r="GN37" s="196"/>
      <c r="GO37" s="196"/>
      <c r="GP37" s="196"/>
      <c r="GQ37" s="196"/>
      <c r="GR37" s="196"/>
      <c r="GS37" s="196"/>
      <c r="GT37" s="196"/>
      <c r="GU37" s="196"/>
      <c r="GV37" s="196"/>
      <c r="GW37" s="196"/>
      <c r="GX37" s="196"/>
      <c r="GY37" s="196"/>
      <c r="GZ37" s="196"/>
      <c r="HA37" s="196"/>
      <c r="HB37" s="196"/>
      <c r="HC37" s="196"/>
      <c r="HD37" s="196"/>
      <c r="HE37" s="196"/>
      <c r="HF37" s="196"/>
      <c r="HG37" s="196"/>
      <c r="HH37" s="196"/>
      <c r="HI37" s="196"/>
      <c r="HJ37" s="196"/>
      <c r="HK37" s="196"/>
      <c r="HL37" s="196"/>
      <c r="HM37" s="196"/>
      <c r="HN37" s="196"/>
      <c r="HO37" s="196"/>
      <c r="HP37" s="196"/>
      <c r="HQ37" s="196"/>
      <c r="HR37" s="196"/>
      <c r="HS37" s="196"/>
      <c r="HT37" s="196"/>
      <c r="HU37" s="196"/>
      <c r="HV37" s="196"/>
      <c r="HW37" s="196"/>
      <c r="HX37" s="196"/>
      <c r="HY37" s="196"/>
      <c r="HZ37" s="196"/>
      <c r="IA37" s="196"/>
      <c r="IB37" s="196"/>
      <c r="IC37" s="196"/>
      <c r="ID37" s="196"/>
      <c r="IE37" s="196"/>
      <c r="IF37" s="196"/>
      <c r="IG37" s="196"/>
      <c r="IH37" s="196"/>
      <c r="II37" s="196"/>
      <c r="IJ37" s="196"/>
      <c r="IK37" s="196"/>
      <c r="IL37" s="196"/>
      <c r="IM37" s="196"/>
      <c r="IN37" s="196"/>
      <c r="IO37" s="196"/>
      <c r="IP37" s="196"/>
      <c r="IQ37" s="196"/>
      <c r="IR37" s="196"/>
      <c r="IS37" s="196"/>
      <c r="IT37" s="196"/>
      <c r="IU37" s="196"/>
      <c r="IV37" s="196"/>
    </row>
    <row r="38" spans="1:256" ht="15.95" customHeight="1" x14ac:dyDescent="0.2">
      <c r="A38" s="486" t="s">
        <v>187</v>
      </c>
      <c r="B38" s="450"/>
      <c r="C38" s="451"/>
      <c r="D38" s="38">
        <f>DATABANK!C100</f>
        <v>149.4</v>
      </c>
      <c r="E38" s="384" t="s">
        <v>11</v>
      </c>
      <c r="F38" s="455">
        <f>ROUNDUP(2*MAX(G4-G5/0.37/100*680,0),0)/2*D38*(C5)</f>
        <v>0</v>
      </c>
      <c r="G38" s="442">
        <f t="shared" si="4"/>
        <v>0</v>
      </c>
      <c r="H38" s="485"/>
      <c r="I38" s="196"/>
      <c r="J38" s="25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196"/>
      <c r="CJ38" s="196"/>
      <c r="CK38" s="196"/>
      <c r="CL38" s="196"/>
      <c r="CM38" s="196"/>
      <c r="CN38" s="196"/>
      <c r="CO38" s="196"/>
      <c r="CP38" s="196"/>
      <c r="CQ38" s="196"/>
      <c r="CR38" s="196"/>
      <c r="CS38" s="196"/>
      <c r="CT38" s="196"/>
      <c r="CU38" s="196"/>
      <c r="CV38" s="196"/>
      <c r="CW38" s="196"/>
      <c r="CX38" s="196"/>
      <c r="CY38" s="196"/>
      <c r="CZ38" s="196"/>
      <c r="DA38" s="196"/>
      <c r="DB38" s="196"/>
      <c r="DC38" s="196"/>
      <c r="DD38" s="196"/>
      <c r="DE38" s="196"/>
      <c r="DF38" s="196"/>
      <c r="DG38" s="196"/>
      <c r="DH38" s="196"/>
      <c r="DI38" s="196"/>
      <c r="DJ38" s="196"/>
      <c r="DK38" s="196"/>
      <c r="DL38" s="196"/>
      <c r="DM38" s="196"/>
      <c r="DN38" s="196"/>
      <c r="DO38" s="196"/>
      <c r="DP38" s="196"/>
      <c r="DQ38" s="196"/>
      <c r="DR38" s="196"/>
      <c r="DS38" s="196"/>
      <c r="DT38" s="196"/>
      <c r="DU38" s="196"/>
      <c r="DV38" s="196"/>
      <c r="DW38" s="196"/>
      <c r="DX38" s="196"/>
      <c r="DY38" s="196"/>
      <c r="DZ38" s="196"/>
      <c r="EA38" s="196"/>
      <c r="EB38" s="196"/>
      <c r="EC38" s="196"/>
      <c r="ED38" s="196"/>
      <c r="EE38" s="196"/>
      <c r="EF38" s="196"/>
      <c r="EG38" s="196"/>
      <c r="EH38" s="196"/>
      <c r="EI38" s="196"/>
      <c r="EJ38" s="196"/>
      <c r="EK38" s="196"/>
      <c r="EL38" s="196"/>
      <c r="EM38" s="196"/>
      <c r="EN38" s="196"/>
      <c r="EO38" s="196"/>
      <c r="EP38" s="196"/>
      <c r="EQ38" s="196"/>
      <c r="ER38" s="196"/>
      <c r="ES38" s="196"/>
      <c r="ET38" s="196"/>
      <c r="EU38" s="196"/>
      <c r="EV38" s="196"/>
      <c r="EW38" s="196"/>
      <c r="EX38" s="196"/>
      <c r="EY38" s="196"/>
      <c r="EZ38" s="196"/>
      <c r="FA38" s="196"/>
      <c r="FB38" s="196"/>
      <c r="FC38" s="196"/>
      <c r="FD38" s="196"/>
      <c r="FE38" s="196"/>
      <c r="FF38" s="196"/>
      <c r="FG38" s="196"/>
      <c r="FH38" s="196"/>
      <c r="FI38" s="196"/>
      <c r="FJ38" s="196"/>
      <c r="FK38" s="196"/>
      <c r="FL38" s="196"/>
      <c r="FM38" s="196"/>
      <c r="FN38" s="196"/>
      <c r="FO38" s="196"/>
      <c r="FP38" s="196"/>
      <c r="FQ38" s="196"/>
      <c r="FR38" s="196"/>
      <c r="FS38" s="196"/>
      <c r="FT38" s="196"/>
      <c r="FU38" s="196"/>
      <c r="FV38" s="196"/>
      <c r="FW38" s="196"/>
      <c r="FX38" s="196"/>
      <c r="FY38" s="196"/>
      <c r="FZ38" s="196"/>
      <c r="GA38" s="196"/>
      <c r="GB38" s="196"/>
      <c r="GC38" s="196"/>
      <c r="GD38" s="196"/>
      <c r="GE38" s="196"/>
      <c r="GF38" s="196"/>
      <c r="GG38" s="196"/>
      <c r="GH38" s="196"/>
      <c r="GI38" s="196"/>
      <c r="GJ38" s="196"/>
      <c r="GK38" s="196"/>
      <c r="GL38" s="196"/>
      <c r="GM38" s="196"/>
      <c r="GN38" s="196"/>
      <c r="GO38" s="196"/>
      <c r="GP38" s="196"/>
      <c r="GQ38" s="196"/>
      <c r="GR38" s="196"/>
      <c r="GS38" s="196"/>
      <c r="GT38" s="196"/>
      <c r="GU38" s="196"/>
      <c r="GV38" s="196"/>
      <c r="GW38" s="196"/>
      <c r="GX38" s="196"/>
      <c r="GY38" s="196"/>
      <c r="GZ38" s="196"/>
      <c r="HA38" s="196"/>
      <c r="HB38" s="196"/>
      <c r="HC38" s="196"/>
      <c r="HD38" s="196"/>
      <c r="HE38" s="196"/>
      <c r="HF38" s="196"/>
      <c r="HG38" s="196"/>
      <c r="HH38" s="196"/>
      <c r="HI38" s="196"/>
      <c r="HJ38" s="196"/>
      <c r="HK38" s="196"/>
      <c r="HL38" s="196"/>
      <c r="HM38" s="196"/>
      <c r="HN38" s="196"/>
      <c r="HO38" s="196"/>
      <c r="HP38" s="196"/>
      <c r="HQ38" s="196"/>
      <c r="HR38" s="196"/>
      <c r="HS38" s="196"/>
      <c r="HT38" s="196"/>
      <c r="HU38" s="196"/>
      <c r="HV38" s="196"/>
      <c r="HW38" s="196"/>
      <c r="HX38" s="196"/>
      <c r="HY38" s="196"/>
      <c r="HZ38" s="196"/>
      <c r="IA38" s="196"/>
      <c r="IB38" s="196"/>
      <c r="IC38" s="196"/>
      <c r="ID38" s="196"/>
      <c r="IE38" s="196"/>
      <c r="IF38" s="196"/>
      <c r="IG38" s="196"/>
      <c r="IH38" s="196"/>
      <c r="II38" s="196"/>
      <c r="IJ38" s="196"/>
      <c r="IK38" s="196"/>
      <c r="IL38" s="196"/>
      <c r="IM38" s="196"/>
      <c r="IN38" s="196"/>
      <c r="IO38" s="196"/>
      <c r="IP38" s="196"/>
      <c r="IQ38" s="196"/>
      <c r="IR38" s="196"/>
      <c r="IS38" s="196"/>
      <c r="IT38" s="196"/>
      <c r="IU38" s="196"/>
      <c r="IV38" s="196"/>
    </row>
    <row r="39" spans="1:256" ht="15.95" customHeight="1" x14ac:dyDescent="0.2">
      <c r="A39" s="730" t="s">
        <v>155</v>
      </c>
      <c r="B39" s="731"/>
      <c r="C39" s="731"/>
      <c r="D39" s="351">
        <f>DATABANK!C92</f>
        <v>6723.08</v>
      </c>
      <c r="E39" s="454" t="s">
        <v>4</v>
      </c>
      <c r="F39" s="445">
        <f>IF((C6=1)*AND(C30=0),D39,0)</f>
        <v>0</v>
      </c>
      <c r="G39" s="427">
        <f t="shared" si="4"/>
        <v>0</v>
      </c>
      <c r="H39" s="487"/>
    </row>
    <row r="40" spans="1:256" ht="15.95" customHeight="1" x14ac:dyDescent="0.2">
      <c r="A40" s="488" t="s">
        <v>156</v>
      </c>
      <c r="B40" s="438"/>
      <c r="C40" s="439"/>
      <c r="D40" s="351">
        <f>DATABANK!C93</f>
        <v>0</v>
      </c>
      <c r="E40" s="454" t="s">
        <v>4</v>
      </c>
      <c r="F40" s="445">
        <f>IF((C6=1)*AND(C30=1),D40,0)</f>
        <v>0</v>
      </c>
      <c r="G40" s="427">
        <f t="shared" si="4"/>
        <v>0</v>
      </c>
      <c r="H40" s="487"/>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96"/>
      <c r="CP40" s="196"/>
      <c r="CQ40" s="196"/>
      <c r="CR40" s="196"/>
      <c r="CS40" s="196"/>
      <c r="CT40" s="196"/>
      <c r="CU40" s="196"/>
      <c r="CV40" s="196"/>
      <c r="CW40" s="196"/>
      <c r="CX40" s="196"/>
      <c r="CY40" s="196"/>
      <c r="CZ40" s="196"/>
      <c r="DA40" s="196"/>
      <c r="DB40" s="196"/>
      <c r="DC40" s="196"/>
      <c r="DD40" s="196"/>
      <c r="DE40" s="196"/>
      <c r="DF40" s="196"/>
      <c r="DG40" s="196"/>
      <c r="DH40" s="196"/>
      <c r="DI40" s="196"/>
      <c r="DJ40" s="196"/>
      <c r="DK40" s="196"/>
      <c r="DL40" s="196"/>
      <c r="DM40" s="196"/>
      <c r="DN40" s="196"/>
      <c r="DO40" s="196"/>
      <c r="DP40" s="196"/>
      <c r="DQ40" s="196"/>
      <c r="DR40" s="196"/>
      <c r="DS40" s="196"/>
      <c r="DT40" s="196"/>
      <c r="DU40" s="196"/>
      <c r="DV40" s="196"/>
      <c r="DW40" s="196"/>
      <c r="DX40" s="196"/>
      <c r="DY40" s="196"/>
      <c r="DZ40" s="196"/>
      <c r="EA40" s="196"/>
      <c r="EB40" s="196"/>
      <c r="EC40" s="196"/>
      <c r="ED40" s="196"/>
      <c r="EE40" s="196"/>
      <c r="EF40" s="196"/>
      <c r="EG40" s="196"/>
      <c r="EH40" s="196"/>
      <c r="EI40" s="196"/>
      <c r="EJ40" s="196"/>
      <c r="EK40" s="196"/>
      <c r="EL40" s="196"/>
      <c r="EM40" s="196"/>
      <c r="EN40" s="196"/>
      <c r="EO40" s="196"/>
      <c r="EP40" s="196"/>
      <c r="EQ40" s="196"/>
      <c r="ER40" s="196"/>
      <c r="ES40" s="196"/>
      <c r="ET40" s="196"/>
      <c r="EU40" s="196"/>
      <c r="EV40" s="196"/>
      <c r="EW40" s="196"/>
      <c r="EX40" s="196"/>
      <c r="EY40" s="196"/>
      <c r="EZ40" s="196"/>
      <c r="FA40" s="196"/>
      <c r="FB40" s="196"/>
      <c r="FC40" s="196"/>
      <c r="FD40" s="196"/>
      <c r="FE40" s="196"/>
      <c r="FF40" s="196"/>
      <c r="FG40" s="196"/>
      <c r="FH40" s="196"/>
      <c r="FI40" s="196"/>
      <c r="FJ40" s="196"/>
      <c r="FK40" s="196"/>
      <c r="FL40" s="196"/>
      <c r="FM40" s="196"/>
      <c r="FN40" s="196"/>
      <c r="FO40" s="196"/>
      <c r="FP40" s="196"/>
      <c r="FQ40" s="196"/>
      <c r="FR40" s="196"/>
      <c r="FS40" s="196"/>
      <c r="FT40" s="196"/>
      <c r="FU40" s="196"/>
      <c r="FV40" s="196"/>
      <c r="FW40" s="196"/>
      <c r="FX40" s="196"/>
      <c r="FY40" s="196"/>
      <c r="FZ40" s="196"/>
      <c r="GA40" s="196"/>
      <c r="GB40" s="196"/>
      <c r="GC40" s="196"/>
      <c r="GD40" s="196"/>
      <c r="GE40" s="196"/>
      <c r="GF40" s="196"/>
      <c r="GG40" s="196"/>
      <c r="GH40" s="196"/>
      <c r="GI40" s="196"/>
      <c r="GJ40" s="196"/>
      <c r="GK40" s="196"/>
      <c r="GL40" s="196"/>
      <c r="GM40" s="196"/>
      <c r="GN40" s="196"/>
      <c r="GO40" s="196"/>
      <c r="GP40" s="196"/>
      <c r="GQ40" s="196"/>
      <c r="GR40" s="196"/>
      <c r="GS40" s="196"/>
      <c r="GT40" s="196"/>
      <c r="GU40" s="196"/>
      <c r="GV40" s="196"/>
      <c r="GW40" s="196"/>
      <c r="GX40" s="196"/>
      <c r="GY40" s="196"/>
      <c r="GZ40" s="196"/>
      <c r="HA40" s="196"/>
      <c r="HB40" s="196"/>
      <c r="HC40" s="196"/>
      <c r="HD40" s="196"/>
      <c r="HE40" s="196"/>
      <c r="HF40" s="196"/>
      <c r="HG40" s="196"/>
      <c r="HH40" s="196"/>
      <c r="HI40" s="196"/>
      <c r="HJ40" s="196"/>
      <c r="HK40" s="196"/>
      <c r="HL40" s="196"/>
      <c r="HM40" s="196"/>
      <c r="HN40" s="196"/>
      <c r="HO40" s="196"/>
      <c r="HP40" s="196"/>
      <c r="HQ40" s="196"/>
      <c r="HR40" s="196"/>
      <c r="HS40" s="196"/>
      <c r="HT40" s="196"/>
      <c r="HU40" s="196"/>
      <c r="HV40" s="196"/>
      <c r="HW40" s="196"/>
      <c r="HX40" s="196"/>
      <c r="HY40" s="196"/>
      <c r="HZ40" s="196"/>
      <c r="IA40" s="196"/>
      <c r="IB40" s="196"/>
      <c r="IC40" s="196"/>
      <c r="ID40" s="196"/>
      <c r="IE40" s="196"/>
      <c r="IF40" s="196"/>
      <c r="IG40" s="196"/>
      <c r="IH40" s="196"/>
      <c r="II40" s="196"/>
      <c r="IJ40" s="196"/>
      <c r="IK40" s="196"/>
      <c r="IL40" s="196"/>
      <c r="IM40" s="196"/>
      <c r="IN40" s="196"/>
      <c r="IO40" s="196"/>
      <c r="IP40" s="196"/>
      <c r="IQ40" s="196"/>
      <c r="IR40" s="196"/>
      <c r="IS40" s="196"/>
      <c r="IT40" s="196"/>
      <c r="IU40" s="196"/>
      <c r="IV40" s="196"/>
    </row>
    <row r="41" spans="1:256" ht="15.95" customHeight="1" x14ac:dyDescent="0.2">
      <c r="A41" s="488" t="s">
        <v>154</v>
      </c>
      <c r="B41" s="438"/>
      <c r="C41" s="439"/>
      <c r="D41" s="351">
        <f>DATABANK!C95</f>
        <v>2988.04</v>
      </c>
      <c r="E41" s="454" t="s">
        <v>4</v>
      </c>
      <c r="F41" s="445">
        <f>IF((C3+C4+C5=1)*AND(C30=0),D41,0)</f>
        <v>0</v>
      </c>
      <c r="G41" s="427">
        <f t="shared" si="4"/>
        <v>0</v>
      </c>
      <c r="H41" s="487"/>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c r="CP41" s="196"/>
      <c r="CQ41" s="196"/>
      <c r="CR41" s="196"/>
      <c r="CS41" s="196"/>
      <c r="CT41" s="196"/>
      <c r="CU41" s="196"/>
      <c r="CV41" s="196"/>
      <c r="CW41" s="196"/>
      <c r="CX41" s="196"/>
      <c r="CY41" s="196"/>
      <c r="CZ41" s="196"/>
      <c r="DA41" s="196"/>
      <c r="DB41" s="196"/>
      <c r="DC41" s="196"/>
      <c r="DD41" s="196"/>
      <c r="DE41" s="196"/>
      <c r="DF41" s="196"/>
      <c r="DG41" s="196"/>
      <c r="DH41" s="196"/>
      <c r="DI41" s="196"/>
      <c r="DJ41" s="196"/>
      <c r="DK41" s="196"/>
      <c r="DL41" s="196"/>
      <c r="DM41" s="196"/>
      <c r="DN41" s="196"/>
      <c r="DO41" s="196"/>
      <c r="DP41" s="196"/>
      <c r="DQ41" s="196"/>
      <c r="DR41" s="196"/>
      <c r="DS41" s="196"/>
      <c r="DT41" s="196"/>
      <c r="DU41" s="196"/>
      <c r="DV41" s="196"/>
      <c r="DW41" s="196"/>
      <c r="DX41" s="196"/>
      <c r="DY41" s="196"/>
      <c r="DZ41" s="196"/>
      <c r="EA41" s="196"/>
      <c r="EB41" s="196"/>
      <c r="EC41" s="196"/>
      <c r="ED41" s="196"/>
      <c r="EE41" s="196"/>
      <c r="EF41" s="196"/>
      <c r="EG41" s="196"/>
      <c r="EH41" s="196"/>
      <c r="EI41" s="196"/>
      <c r="EJ41" s="196"/>
      <c r="EK41" s="196"/>
      <c r="EL41" s="196"/>
      <c r="EM41" s="196"/>
      <c r="EN41" s="196"/>
      <c r="EO41" s="196"/>
      <c r="EP41" s="196"/>
      <c r="EQ41" s="196"/>
      <c r="ER41" s="196"/>
      <c r="ES41" s="196"/>
      <c r="ET41" s="196"/>
      <c r="EU41" s="196"/>
      <c r="EV41" s="196"/>
      <c r="EW41" s="196"/>
      <c r="EX41" s="196"/>
      <c r="EY41" s="196"/>
      <c r="EZ41" s="196"/>
      <c r="FA41" s="196"/>
      <c r="FB41" s="196"/>
      <c r="FC41" s="196"/>
      <c r="FD41" s="196"/>
      <c r="FE41" s="196"/>
      <c r="FF41" s="196"/>
      <c r="FG41" s="196"/>
      <c r="FH41" s="196"/>
      <c r="FI41" s="196"/>
      <c r="FJ41" s="196"/>
      <c r="FK41" s="196"/>
      <c r="FL41" s="196"/>
      <c r="FM41" s="196"/>
      <c r="FN41" s="196"/>
      <c r="FO41" s="196"/>
      <c r="FP41" s="196"/>
      <c r="FQ41" s="196"/>
      <c r="FR41" s="196"/>
      <c r="FS41" s="196"/>
      <c r="FT41" s="196"/>
      <c r="FU41" s="196"/>
      <c r="FV41" s="196"/>
      <c r="FW41" s="196"/>
      <c r="FX41" s="196"/>
      <c r="FY41" s="196"/>
      <c r="FZ41" s="196"/>
      <c r="GA41" s="196"/>
      <c r="GB41" s="196"/>
      <c r="GC41" s="196"/>
      <c r="GD41" s="196"/>
      <c r="GE41" s="196"/>
      <c r="GF41" s="196"/>
      <c r="GG41" s="196"/>
      <c r="GH41" s="196"/>
      <c r="GI41" s="196"/>
      <c r="GJ41" s="196"/>
      <c r="GK41" s="196"/>
      <c r="GL41" s="196"/>
      <c r="GM41" s="196"/>
      <c r="GN41" s="196"/>
      <c r="GO41" s="196"/>
      <c r="GP41" s="196"/>
      <c r="GQ41" s="196"/>
      <c r="GR41" s="196"/>
      <c r="GS41" s="196"/>
      <c r="GT41" s="196"/>
      <c r="GU41" s="196"/>
      <c r="GV41" s="196"/>
      <c r="GW41" s="196"/>
      <c r="GX41" s="196"/>
      <c r="GY41" s="196"/>
      <c r="GZ41" s="196"/>
      <c r="HA41" s="196"/>
      <c r="HB41" s="196"/>
      <c r="HC41" s="196"/>
      <c r="HD41" s="196"/>
      <c r="HE41" s="196"/>
      <c r="HF41" s="196"/>
      <c r="HG41" s="196"/>
      <c r="HH41" s="196"/>
      <c r="HI41" s="196"/>
      <c r="HJ41" s="196"/>
      <c r="HK41" s="196"/>
      <c r="HL41" s="196"/>
      <c r="HM41" s="196"/>
      <c r="HN41" s="196"/>
      <c r="HO41" s="196"/>
      <c r="HP41" s="196"/>
      <c r="HQ41" s="196"/>
      <c r="HR41" s="196"/>
      <c r="HS41" s="196"/>
      <c r="HT41" s="196"/>
      <c r="HU41" s="196"/>
      <c r="HV41" s="196"/>
      <c r="HW41" s="196"/>
      <c r="HX41" s="196"/>
      <c r="HY41" s="196"/>
      <c r="HZ41" s="196"/>
      <c r="IA41" s="196"/>
      <c r="IB41" s="196"/>
      <c r="IC41" s="196"/>
      <c r="ID41" s="196"/>
      <c r="IE41" s="196"/>
      <c r="IF41" s="196"/>
      <c r="IG41" s="196"/>
      <c r="IH41" s="196"/>
      <c r="II41" s="196"/>
      <c r="IJ41" s="196"/>
      <c r="IK41" s="196"/>
      <c r="IL41" s="196"/>
      <c r="IM41" s="196"/>
      <c r="IN41" s="196"/>
      <c r="IO41" s="196"/>
      <c r="IP41" s="196"/>
      <c r="IQ41" s="196"/>
      <c r="IR41" s="196"/>
      <c r="IS41" s="196"/>
      <c r="IT41" s="196"/>
      <c r="IU41" s="196"/>
      <c r="IV41" s="196"/>
    </row>
    <row r="42" spans="1:256" ht="15.95" customHeight="1" x14ac:dyDescent="0.2">
      <c r="A42" s="489" t="s">
        <v>153</v>
      </c>
      <c r="B42" s="436"/>
      <c r="C42" s="437"/>
      <c r="D42" s="351">
        <f>DATABANK!C96</f>
        <v>0</v>
      </c>
      <c r="E42" s="454" t="s">
        <v>4</v>
      </c>
      <c r="F42" s="445">
        <f>IF((C3+C4+C5=1)*AND(C30=1),D42,0)</f>
        <v>0</v>
      </c>
      <c r="G42" s="445">
        <f t="shared" si="4"/>
        <v>0</v>
      </c>
      <c r="H42" s="487"/>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c r="CP42" s="196"/>
      <c r="CQ42" s="196"/>
      <c r="CR42" s="196"/>
      <c r="CS42" s="196"/>
      <c r="CT42" s="196"/>
      <c r="CU42" s="196"/>
      <c r="CV42" s="196"/>
      <c r="CW42" s="196"/>
      <c r="CX42" s="196"/>
      <c r="CY42" s="196"/>
      <c r="CZ42" s="196"/>
      <c r="DA42" s="196"/>
      <c r="DB42" s="196"/>
      <c r="DC42" s="196"/>
      <c r="DD42" s="196"/>
      <c r="DE42" s="196"/>
      <c r="DF42" s="196"/>
      <c r="DG42" s="196"/>
      <c r="DH42" s="196"/>
      <c r="DI42" s="196"/>
      <c r="DJ42" s="196"/>
      <c r="DK42" s="196"/>
      <c r="DL42" s="196"/>
      <c r="DM42" s="196"/>
      <c r="DN42" s="196"/>
      <c r="DO42" s="196"/>
      <c r="DP42" s="196"/>
      <c r="DQ42" s="196"/>
      <c r="DR42" s="196"/>
      <c r="DS42" s="196"/>
      <c r="DT42" s="196"/>
      <c r="DU42" s="196"/>
      <c r="DV42" s="196"/>
      <c r="DW42" s="196"/>
      <c r="DX42" s="196"/>
      <c r="DY42" s="196"/>
      <c r="DZ42" s="196"/>
      <c r="EA42" s="196"/>
      <c r="EB42" s="196"/>
      <c r="EC42" s="196"/>
      <c r="ED42" s="196"/>
      <c r="EE42" s="196"/>
      <c r="EF42" s="196"/>
      <c r="EG42" s="196"/>
      <c r="EH42" s="196"/>
      <c r="EI42" s="196"/>
      <c r="EJ42" s="196"/>
      <c r="EK42" s="196"/>
      <c r="EL42" s="196"/>
      <c r="EM42" s="196"/>
      <c r="EN42" s="196"/>
      <c r="EO42" s="196"/>
      <c r="EP42" s="196"/>
      <c r="EQ42" s="196"/>
      <c r="ER42" s="196"/>
      <c r="ES42" s="196"/>
      <c r="ET42" s="196"/>
      <c r="EU42" s="196"/>
      <c r="EV42" s="196"/>
      <c r="EW42" s="196"/>
      <c r="EX42" s="196"/>
      <c r="EY42" s="196"/>
      <c r="EZ42" s="196"/>
      <c r="FA42" s="196"/>
      <c r="FB42" s="196"/>
      <c r="FC42" s="196"/>
      <c r="FD42" s="196"/>
      <c r="FE42" s="196"/>
      <c r="FF42" s="196"/>
      <c r="FG42" s="196"/>
      <c r="FH42" s="196"/>
      <c r="FI42" s="196"/>
      <c r="FJ42" s="196"/>
      <c r="FK42" s="196"/>
      <c r="FL42" s="196"/>
      <c r="FM42" s="196"/>
      <c r="FN42" s="196"/>
      <c r="FO42" s="196"/>
      <c r="FP42" s="196"/>
      <c r="FQ42" s="196"/>
      <c r="FR42" s="196"/>
      <c r="FS42" s="196"/>
      <c r="FT42" s="196"/>
      <c r="FU42" s="196"/>
      <c r="FV42" s="196"/>
      <c r="FW42" s="196"/>
      <c r="FX42" s="196"/>
      <c r="FY42" s="196"/>
      <c r="FZ42" s="196"/>
      <c r="GA42" s="196"/>
      <c r="GB42" s="196"/>
      <c r="GC42" s="196"/>
      <c r="GD42" s="196"/>
      <c r="GE42" s="196"/>
      <c r="GF42" s="196"/>
      <c r="GG42" s="196"/>
      <c r="GH42" s="196"/>
      <c r="GI42" s="196"/>
      <c r="GJ42" s="196"/>
      <c r="GK42" s="196"/>
      <c r="GL42" s="196"/>
      <c r="GM42" s="196"/>
      <c r="GN42" s="196"/>
      <c r="GO42" s="196"/>
      <c r="GP42" s="196"/>
      <c r="GQ42" s="196"/>
      <c r="GR42" s="196"/>
      <c r="GS42" s="196"/>
      <c r="GT42" s="196"/>
      <c r="GU42" s="196"/>
      <c r="GV42" s="196"/>
      <c r="GW42" s="196"/>
      <c r="GX42" s="196"/>
      <c r="GY42" s="196"/>
      <c r="GZ42" s="196"/>
      <c r="HA42" s="196"/>
      <c r="HB42" s="196"/>
      <c r="HC42" s="196"/>
      <c r="HD42" s="196"/>
      <c r="HE42" s="196"/>
      <c r="HF42" s="196"/>
      <c r="HG42" s="196"/>
      <c r="HH42" s="196"/>
      <c r="HI42" s="196"/>
      <c r="HJ42" s="196"/>
      <c r="HK42" s="196"/>
      <c r="HL42" s="196"/>
      <c r="HM42" s="196"/>
      <c r="HN42" s="196"/>
      <c r="HO42" s="196"/>
      <c r="HP42" s="196"/>
      <c r="HQ42" s="196"/>
      <c r="HR42" s="196"/>
      <c r="HS42" s="196"/>
      <c r="HT42" s="196"/>
      <c r="HU42" s="196"/>
      <c r="HV42" s="196"/>
      <c r="HW42" s="196"/>
      <c r="HX42" s="196"/>
      <c r="HY42" s="196"/>
      <c r="HZ42" s="196"/>
      <c r="IA42" s="196"/>
      <c r="IB42" s="196"/>
      <c r="IC42" s="196"/>
      <c r="ID42" s="196"/>
      <c r="IE42" s="196"/>
      <c r="IF42" s="196"/>
      <c r="IG42" s="196"/>
      <c r="IH42" s="196"/>
      <c r="II42" s="196"/>
      <c r="IJ42" s="196"/>
      <c r="IK42" s="196"/>
      <c r="IL42" s="196"/>
      <c r="IM42" s="196"/>
      <c r="IN42" s="196"/>
      <c r="IO42" s="196"/>
      <c r="IP42" s="196"/>
      <c r="IQ42" s="196"/>
      <c r="IR42" s="196"/>
      <c r="IS42" s="196"/>
      <c r="IT42" s="196"/>
      <c r="IU42" s="196"/>
      <c r="IV42" s="196"/>
    </row>
    <row r="43" spans="1:256" ht="15.95" customHeight="1" x14ac:dyDescent="0.2">
      <c r="A43" s="732" t="s">
        <v>6</v>
      </c>
      <c r="B43" s="733"/>
      <c r="C43" s="734"/>
      <c r="D43" s="347">
        <f>DATABANK!C79</f>
        <v>2390.4299999999998</v>
      </c>
      <c r="E43" s="454" t="s">
        <v>4</v>
      </c>
      <c r="F43" s="443">
        <f>D43</f>
        <v>2390.4299999999998</v>
      </c>
      <c r="G43" s="443">
        <f t="shared" si="4"/>
        <v>199.2</v>
      </c>
      <c r="H43" s="487"/>
    </row>
    <row r="44" spans="1:256" ht="15.95" customHeight="1" x14ac:dyDescent="0.2">
      <c r="A44" s="703" t="s">
        <v>173</v>
      </c>
      <c r="B44" s="704"/>
      <c r="C44" s="704"/>
      <c r="D44" s="38">
        <f>DATABANK!C101</f>
        <v>42280.71</v>
      </c>
      <c r="E44" s="384" t="s">
        <v>4</v>
      </c>
      <c r="F44" s="444">
        <f>C5*G5/37*D44</f>
        <v>0</v>
      </c>
      <c r="G44" s="444">
        <f t="shared" si="4"/>
        <v>0</v>
      </c>
      <c r="H44" s="485"/>
    </row>
    <row r="45" spans="1:256" ht="15.95" customHeight="1" x14ac:dyDescent="0.2">
      <c r="A45" s="702" t="s">
        <v>179</v>
      </c>
      <c r="B45" s="700"/>
      <c r="C45" s="700"/>
      <c r="D45" s="38">
        <f>DATABANK!C105</f>
        <v>27788.73</v>
      </c>
      <c r="E45" s="384" t="s">
        <v>4</v>
      </c>
      <c r="F45" s="444">
        <f>(C3+C4)*G5/37*D45</f>
        <v>0</v>
      </c>
      <c r="G45" s="444">
        <f t="shared" si="4"/>
        <v>0</v>
      </c>
      <c r="H45" s="485"/>
    </row>
    <row r="46" spans="1:256" ht="15.95" customHeight="1" thickBot="1" x14ac:dyDescent="0.25">
      <c r="A46" s="666" t="s">
        <v>33</v>
      </c>
      <c r="B46" s="667"/>
      <c r="C46" s="667"/>
      <c r="D46" s="344">
        <f>DATABANK!C80</f>
        <v>448.21</v>
      </c>
      <c r="E46" s="345" t="s">
        <v>4</v>
      </c>
      <c r="F46" s="490">
        <f>D46*C3</f>
        <v>0</v>
      </c>
      <c r="G46" s="490">
        <f t="shared" si="4"/>
        <v>0</v>
      </c>
      <c r="H46" s="491"/>
    </row>
    <row r="47" spans="1:256" ht="15.95" customHeight="1" thickBot="1" x14ac:dyDescent="0.25">
      <c r="A47" s="459"/>
      <c r="B47" s="460"/>
      <c r="C47" s="461"/>
      <c r="D47" s="462"/>
      <c r="E47" s="463"/>
      <c r="F47" s="411"/>
      <c r="G47" s="411"/>
      <c r="H47" s="411"/>
    </row>
    <row r="48" spans="1:256" ht="15.95" customHeight="1" thickBot="1" x14ac:dyDescent="0.25">
      <c r="A48" s="656" t="s">
        <v>34</v>
      </c>
      <c r="B48" s="645"/>
      <c r="C48" s="645"/>
      <c r="D48" s="645"/>
      <c r="E48" s="600"/>
      <c r="F48" s="33">
        <f>SUM(F8:F46)</f>
        <v>297664.83</v>
      </c>
      <c r="G48" s="33">
        <f>ROUND(F48/12,2)</f>
        <v>24805.4</v>
      </c>
      <c r="H48" s="33">
        <f>SUM(H8:H46)</f>
        <v>0</v>
      </c>
    </row>
    <row r="49" spans="1:8" ht="15.95" customHeight="1" thickBot="1" x14ac:dyDescent="0.25">
      <c r="A49" s="66"/>
      <c r="B49" s="67"/>
      <c r="C49" s="68"/>
      <c r="D49" s="69"/>
      <c r="E49" s="70"/>
      <c r="F49" s="71"/>
      <c r="G49" s="72"/>
      <c r="H49" s="73"/>
    </row>
    <row r="50" spans="1:8" ht="15.95" customHeight="1" thickBot="1" x14ac:dyDescent="0.25">
      <c r="A50" s="657" t="s">
        <v>35</v>
      </c>
      <c r="B50" s="645"/>
      <c r="C50" s="645"/>
      <c r="D50" s="645"/>
      <c r="E50" s="600"/>
      <c r="F50" s="658">
        <f>H48-G48</f>
        <v>-24805.4</v>
      </c>
      <c r="G50" s="600"/>
      <c r="H50" s="593"/>
    </row>
    <row r="51" spans="1:8" ht="15.95" customHeight="1" thickBot="1" x14ac:dyDescent="0.25">
      <c r="A51" s="74"/>
      <c r="B51" s="75"/>
      <c r="C51" s="76"/>
      <c r="D51" s="77"/>
      <c r="E51" s="78"/>
      <c r="F51" s="79"/>
      <c r="G51" s="79"/>
      <c r="H51" s="80"/>
    </row>
    <row r="52" spans="1:8" ht="15.95" customHeight="1" thickBot="1" x14ac:dyDescent="0.25">
      <c r="A52" s="644" t="s">
        <v>36</v>
      </c>
      <c r="B52" s="645"/>
      <c r="C52" s="645"/>
      <c r="D52" s="645"/>
      <c r="E52" s="600"/>
      <c r="F52" s="646"/>
      <c r="G52" s="645"/>
      <c r="H52" s="600"/>
    </row>
    <row r="53" spans="1:8" ht="15.95" customHeight="1" x14ac:dyDescent="0.2">
      <c r="A53" s="647"/>
      <c r="B53" s="648"/>
      <c r="C53" s="648"/>
      <c r="D53" s="648"/>
      <c r="E53" s="648"/>
      <c r="F53" s="648"/>
      <c r="G53" s="648"/>
      <c r="H53" s="649"/>
    </row>
    <row r="54" spans="1:8" ht="15.95" customHeight="1" x14ac:dyDescent="0.2">
      <c r="A54" s="650"/>
      <c r="B54" s="651"/>
      <c r="C54" s="651"/>
      <c r="D54" s="651"/>
      <c r="E54" s="651"/>
      <c r="F54" s="651"/>
      <c r="G54" s="651"/>
      <c r="H54" s="652"/>
    </row>
    <row r="55" spans="1:8" ht="15.95" customHeight="1" thickBot="1" x14ac:dyDescent="0.25">
      <c r="A55" s="653"/>
      <c r="B55" s="654"/>
      <c r="C55" s="654"/>
      <c r="D55" s="654"/>
      <c r="E55" s="654"/>
      <c r="F55" s="654"/>
      <c r="G55" s="654"/>
      <c r="H55" s="655"/>
    </row>
  </sheetData>
  <mergeCells count="51">
    <mergeCell ref="A34:C34"/>
    <mergeCell ref="A52:E52"/>
    <mergeCell ref="F50:H50"/>
    <mergeCell ref="A50:E50"/>
    <mergeCell ref="A48:E48"/>
    <mergeCell ref="A39:C39"/>
    <mergeCell ref="A43:C43"/>
    <mergeCell ref="A46:C46"/>
    <mergeCell ref="A27:B27"/>
    <mergeCell ref="A26:B26"/>
    <mergeCell ref="A25:B25"/>
    <mergeCell ref="A16:B16"/>
    <mergeCell ref="A14:C14"/>
    <mergeCell ref="A21:C21"/>
    <mergeCell ref="A19:B19"/>
    <mergeCell ref="A12:B12"/>
    <mergeCell ref="A8:B8"/>
    <mergeCell ref="A18:C18"/>
    <mergeCell ref="A17:C17"/>
    <mergeCell ref="A11:C11"/>
    <mergeCell ref="A13:C13"/>
    <mergeCell ref="A53:H55"/>
    <mergeCell ref="A9:C9"/>
    <mergeCell ref="A24:B24"/>
    <mergeCell ref="A45:C45"/>
    <mergeCell ref="A44:C44"/>
    <mergeCell ref="A33:B33"/>
    <mergeCell ref="A32:B32"/>
    <mergeCell ref="A35:C35"/>
    <mergeCell ref="A36:C36"/>
    <mergeCell ref="F52:H52"/>
    <mergeCell ref="A22:C22"/>
    <mergeCell ref="A30:B30"/>
    <mergeCell ref="A20:C20"/>
    <mergeCell ref="A29:B29"/>
    <mergeCell ref="A15:C15"/>
    <mergeCell ref="A28:B28"/>
    <mergeCell ref="E1:H1"/>
    <mergeCell ref="A1:D1"/>
    <mergeCell ref="A10:C10"/>
    <mergeCell ref="E4:F4"/>
    <mergeCell ref="E3:F3"/>
    <mergeCell ref="A3:B3"/>
    <mergeCell ref="A4:B4"/>
    <mergeCell ref="A5:B5"/>
    <mergeCell ref="F6:G6"/>
    <mergeCell ref="G3:H3"/>
    <mergeCell ref="A6:B6"/>
    <mergeCell ref="G4:H4"/>
    <mergeCell ref="G5:H5"/>
    <mergeCell ref="E5:F5"/>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6"/>
  <sheetViews>
    <sheetView zoomScaleNormal="100" workbookViewId="0">
      <selection activeCell="C7" sqref="C7"/>
    </sheetView>
  </sheetViews>
  <sheetFormatPr defaultColWidth="10.140625" defaultRowHeight="13.5" customHeight="1" x14ac:dyDescent="0.2"/>
  <cols>
    <col min="1" max="1" width="21" style="196" customWidth="1"/>
    <col min="2" max="2" width="9.28515625" style="196" customWidth="1"/>
    <col min="3" max="3" width="7" style="196" customWidth="1"/>
    <col min="4" max="4" width="12.140625" style="196" customWidth="1"/>
    <col min="5" max="5" width="16.140625" style="196" customWidth="1"/>
    <col min="6" max="8" width="12.140625" style="196" customWidth="1"/>
    <col min="9" max="9" width="16.7109375" style="196" bestFit="1" customWidth="1"/>
    <col min="10" max="256" width="10.140625" style="196" customWidth="1"/>
  </cols>
  <sheetData>
    <row r="1" spans="1:24" ht="16.5" customHeight="1" thickBot="1" x14ac:dyDescent="0.25">
      <c r="A1" s="594" t="s">
        <v>140</v>
      </c>
      <c r="B1" s="595"/>
      <c r="C1" s="596"/>
      <c r="D1" s="597"/>
      <c r="E1" s="598" t="s">
        <v>14</v>
      </c>
      <c r="F1" s="595"/>
      <c r="G1" s="599"/>
      <c r="H1" s="600"/>
      <c r="I1" s="286"/>
      <c r="J1" s="286"/>
      <c r="K1" s="286"/>
      <c r="L1" s="286"/>
      <c r="M1" s="286"/>
      <c r="N1" s="286"/>
      <c r="O1" s="286"/>
      <c r="P1" s="286"/>
      <c r="Q1" s="286"/>
      <c r="R1" s="286"/>
      <c r="S1" s="286"/>
      <c r="T1" s="286"/>
      <c r="U1" s="286"/>
      <c r="V1" s="286"/>
      <c r="W1" s="286"/>
      <c r="X1" s="286"/>
    </row>
    <row r="2" spans="1:24" ht="16.5" customHeight="1" thickBot="1" x14ac:dyDescent="0.25">
      <c r="A2" s="352"/>
      <c r="B2" s="353"/>
      <c r="C2" s="354"/>
      <c r="D2" s="279"/>
      <c r="E2" s="355"/>
      <c r="F2" s="356"/>
      <c r="G2" s="356"/>
      <c r="H2" s="357"/>
      <c r="I2" s="286"/>
      <c r="J2" s="286"/>
      <c r="K2" s="286"/>
      <c r="L2" s="286"/>
      <c r="M2" s="286"/>
      <c r="N2" s="286"/>
      <c r="O2" s="286"/>
      <c r="P2" s="286"/>
      <c r="Q2" s="286"/>
      <c r="R2" s="286"/>
      <c r="S2" s="286"/>
      <c r="T2" s="286"/>
      <c r="U2" s="286"/>
      <c r="V2" s="286"/>
      <c r="W2" s="286"/>
      <c r="X2" s="286"/>
    </row>
    <row r="3" spans="1:24" ht="16.5" customHeight="1" thickBot="1" x14ac:dyDescent="0.25">
      <c r="A3" s="735" t="s">
        <v>15</v>
      </c>
      <c r="B3" s="593"/>
      <c r="C3" s="25"/>
      <c r="D3" s="26" t="s">
        <v>16</v>
      </c>
      <c r="E3" s="688" t="s">
        <v>17</v>
      </c>
      <c r="F3" s="606"/>
      <c r="G3" s="694"/>
      <c r="H3" s="606"/>
      <c r="I3" s="286"/>
      <c r="J3" s="286"/>
      <c r="K3" s="286"/>
      <c r="L3" s="286"/>
      <c r="M3" s="286"/>
      <c r="N3" s="286"/>
      <c r="O3" s="286"/>
      <c r="P3" s="286"/>
      <c r="Q3" s="286"/>
      <c r="R3" s="286"/>
      <c r="S3" s="286"/>
      <c r="T3" s="286"/>
      <c r="U3" s="286"/>
      <c r="V3" s="286"/>
      <c r="W3" s="286"/>
      <c r="X3" s="286"/>
    </row>
    <row r="4" spans="1:24" ht="16.5" customHeight="1" thickBot="1" x14ac:dyDescent="0.25">
      <c r="A4" s="735" t="s">
        <v>18</v>
      </c>
      <c r="B4" s="593"/>
      <c r="C4" s="25"/>
      <c r="D4" s="26" t="s">
        <v>16</v>
      </c>
      <c r="E4" s="688" t="s">
        <v>143</v>
      </c>
      <c r="F4" s="606"/>
      <c r="G4" s="663"/>
      <c r="H4" s="606"/>
      <c r="I4" s="286"/>
      <c r="J4" s="286"/>
      <c r="K4" s="286"/>
      <c r="L4" s="286"/>
      <c r="M4" s="286"/>
      <c r="N4" s="286"/>
      <c r="O4" s="286"/>
      <c r="P4" s="286"/>
      <c r="Q4" s="286"/>
      <c r="R4" s="286"/>
      <c r="S4" s="286"/>
      <c r="T4" s="286"/>
      <c r="U4" s="286"/>
      <c r="V4" s="286"/>
      <c r="W4" s="286"/>
      <c r="X4" s="286"/>
    </row>
    <row r="5" spans="1:24" ht="16.5" customHeight="1" thickBot="1" x14ac:dyDescent="0.25">
      <c r="A5" s="735" t="s">
        <v>19</v>
      </c>
      <c r="B5" s="593"/>
      <c r="C5" s="25"/>
      <c r="D5" s="26" t="s">
        <v>16</v>
      </c>
      <c r="E5" s="688" t="s">
        <v>1</v>
      </c>
      <c r="F5" s="606"/>
      <c r="G5" s="736">
        <v>37</v>
      </c>
      <c r="H5" s="737"/>
      <c r="I5" s="286"/>
      <c r="J5" s="286"/>
      <c r="K5" s="286"/>
      <c r="L5" s="286"/>
      <c r="M5" s="286"/>
      <c r="N5" s="286"/>
      <c r="O5" s="286"/>
      <c r="P5" s="286"/>
      <c r="Q5" s="286"/>
      <c r="R5" s="286"/>
      <c r="S5" s="286"/>
      <c r="T5" s="286"/>
      <c r="U5" s="286"/>
      <c r="V5" s="286"/>
      <c r="W5" s="286"/>
      <c r="X5" s="286"/>
    </row>
    <row r="6" spans="1:24" ht="16.5" customHeight="1" thickBot="1" x14ac:dyDescent="0.25">
      <c r="A6" s="735" t="s">
        <v>20</v>
      </c>
      <c r="B6" s="593"/>
      <c r="C6" s="25"/>
      <c r="D6" s="27" t="s">
        <v>16</v>
      </c>
      <c r="E6" s="358">
        <f>G4/0.37</f>
        <v>0</v>
      </c>
      <c r="F6" s="738"/>
      <c r="G6" s="739"/>
      <c r="H6" s="329"/>
      <c r="I6" s="286"/>
      <c r="J6" s="286"/>
      <c r="K6" s="286"/>
      <c r="L6" s="286"/>
      <c r="M6" s="286"/>
      <c r="N6" s="286"/>
      <c r="O6" s="286"/>
      <c r="P6" s="286"/>
      <c r="Q6" s="286"/>
      <c r="R6" s="286"/>
      <c r="S6" s="286"/>
      <c r="T6" s="286"/>
      <c r="U6" s="286"/>
      <c r="V6" s="286"/>
      <c r="W6" s="286"/>
      <c r="X6" s="286"/>
    </row>
    <row r="7" spans="1:24" ht="16.5" customHeight="1" thickBot="1" x14ac:dyDescent="0.25">
      <c r="A7" s="295"/>
      <c r="B7" s="296"/>
      <c r="C7" s="297" t="s">
        <v>149</v>
      </c>
      <c r="D7" s="298"/>
      <c r="E7" s="303" t="str">
        <f>DATABANK!B20</f>
        <v>01.10.2022</v>
      </c>
      <c r="F7" s="304" t="s">
        <v>2</v>
      </c>
      <c r="G7" s="304" t="s">
        <v>3</v>
      </c>
      <c r="H7" s="422" t="s">
        <v>21</v>
      </c>
      <c r="I7" s="415" t="s">
        <v>146</v>
      </c>
      <c r="J7" s="286"/>
      <c r="K7" s="286"/>
      <c r="L7" s="286"/>
      <c r="M7" s="286"/>
      <c r="N7" s="286"/>
      <c r="O7" s="286"/>
      <c r="P7" s="286"/>
      <c r="Q7" s="286"/>
      <c r="R7" s="286"/>
      <c r="S7" s="286"/>
      <c r="T7" s="286"/>
      <c r="U7" s="286"/>
      <c r="V7" s="286"/>
      <c r="W7" s="286"/>
      <c r="X7" s="286"/>
    </row>
    <row r="8" spans="1:24" ht="16.7" customHeight="1" x14ac:dyDescent="0.2">
      <c r="A8" s="661" t="s">
        <v>139</v>
      </c>
      <c r="B8" s="662"/>
      <c r="C8" s="321"/>
      <c r="D8" s="305" t="s">
        <v>138</v>
      </c>
      <c r="E8" s="475" t="s">
        <v>139</v>
      </c>
      <c r="F8" s="476">
        <f>DATABANK!B42*G5/37</f>
        <v>432396</v>
      </c>
      <c r="G8" s="476">
        <f t="shared" ref="G8:G10" si="0">ROUND(F8/12,2)</f>
        <v>36033</v>
      </c>
      <c r="H8" s="441"/>
      <c r="I8" s="377"/>
      <c r="J8" s="286"/>
      <c r="K8" s="286"/>
      <c r="L8" s="286"/>
      <c r="M8" s="286"/>
      <c r="N8" s="286"/>
      <c r="O8" s="286"/>
      <c r="P8" s="286"/>
      <c r="Q8" s="286"/>
      <c r="R8" s="286"/>
      <c r="S8" s="286"/>
      <c r="T8" s="286"/>
      <c r="U8" s="286"/>
      <c r="V8" s="286"/>
      <c r="W8" s="286"/>
      <c r="X8" s="286"/>
    </row>
    <row r="9" spans="1:24" ht="16.7" customHeight="1" x14ac:dyDescent="0.2">
      <c r="A9" s="699" t="s">
        <v>172</v>
      </c>
      <c r="B9" s="700"/>
      <c r="C9" s="700"/>
      <c r="D9" s="299">
        <f>DATABANK!C62</f>
        <v>19422.23</v>
      </c>
      <c r="E9" s="479" t="s">
        <v>4</v>
      </c>
      <c r="F9" s="442">
        <f>ROUND(G5/37*D9,2)</f>
        <v>19422.23</v>
      </c>
      <c r="G9" s="442">
        <f t="shared" si="0"/>
        <v>1618.52</v>
      </c>
      <c r="H9" s="442"/>
      <c r="I9" s="417"/>
      <c r="J9" s="286"/>
      <c r="K9" s="286"/>
      <c r="L9" s="286"/>
      <c r="M9" s="510"/>
      <c r="N9" s="286"/>
      <c r="O9" s="286"/>
      <c r="P9" s="286"/>
      <c r="Q9" s="286"/>
      <c r="R9" s="286"/>
      <c r="S9" s="286"/>
      <c r="T9" s="286"/>
      <c r="U9" s="286"/>
      <c r="V9" s="286"/>
      <c r="W9" s="286"/>
      <c r="X9" s="286"/>
    </row>
    <row r="10" spans="1:24" ht="16.7" customHeight="1" x14ac:dyDescent="0.2">
      <c r="A10" s="730" t="s">
        <v>180</v>
      </c>
      <c r="B10" s="731"/>
      <c r="C10" s="731"/>
      <c r="D10" s="351">
        <f>(DATABANK!B45-DATABANK!B42)</f>
        <v>29631</v>
      </c>
      <c r="E10" s="477" t="s">
        <v>4</v>
      </c>
      <c r="F10" s="478">
        <f>ROUND(G5/37*D10,2)</f>
        <v>29631</v>
      </c>
      <c r="G10" s="478">
        <f t="shared" si="0"/>
        <v>2469.25</v>
      </c>
      <c r="H10" s="478"/>
      <c r="I10" s="417"/>
      <c r="J10" s="286"/>
      <c r="K10" s="286"/>
      <c r="L10" s="286"/>
      <c r="M10" s="286"/>
      <c r="N10" s="286"/>
      <c r="O10" s="286"/>
      <c r="P10" s="286"/>
      <c r="Q10" s="286"/>
      <c r="R10" s="286"/>
      <c r="S10" s="286"/>
      <c r="T10" s="286"/>
      <c r="U10" s="286"/>
      <c r="V10" s="286"/>
      <c r="W10" s="286"/>
      <c r="X10" s="286"/>
    </row>
    <row r="11" spans="1:24" ht="16.7" customHeight="1" x14ac:dyDescent="0.2">
      <c r="A11" s="740" t="s">
        <v>185</v>
      </c>
      <c r="B11" s="741"/>
      <c r="C11" s="741"/>
      <c r="D11" s="425">
        <f>(DATABANK!B46-DATABANK!B45)</f>
        <v>10425</v>
      </c>
      <c r="E11" s="426" t="s">
        <v>4</v>
      </c>
      <c r="F11" s="427">
        <f>ROUND(C6*G5/37*D11,2)</f>
        <v>0</v>
      </c>
      <c r="G11" s="427">
        <f>ROUND(F11/12,2)</f>
        <v>0</v>
      </c>
      <c r="H11" s="427"/>
      <c r="I11" s="417"/>
      <c r="J11" s="286"/>
      <c r="K11" s="286"/>
      <c r="L11" s="286"/>
      <c r="M11" s="286"/>
      <c r="N11" s="286"/>
      <c r="O11" s="286"/>
      <c r="P11" s="286"/>
      <c r="Q11" s="286"/>
      <c r="R11" s="286"/>
      <c r="S11" s="286"/>
      <c r="T11" s="286"/>
      <c r="U11" s="286"/>
      <c r="V11" s="286"/>
      <c r="W11" s="286"/>
      <c r="X11" s="286"/>
    </row>
    <row r="12" spans="1:24" ht="16.7" customHeight="1" thickBot="1" x14ac:dyDescent="0.25">
      <c r="A12" s="480" t="s">
        <v>147</v>
      </c>
      <c r="B12" s="481"/>
      <c r="C12" s="501"/>
      <c r="D12" s="502">
        <f>(DATABANK!C60)</f>
        <v>10458.129999999999</v>
      </c>
      <c r="E12" s="503" t="s">
        <v>4</v>
      </c>
      <c r="F12" s="504">
        <f>ROUND(G5/37*D12,2)</f>
        <v>10458.129999999999</v>
      </c>
      <c r="G12" s="504">
        <f>ROUND(F12/12,2)</f>
        <v>871.51</v>
      </c>
      <c r="H12" s="505"/>
      <c r="I12" s="421">
        <f>0.173*G12</f>
        <v>150.77122999999997</v>
      </c>
      <c r="J12" s="286"/>
      <c r="K12" s="286"/>
      <c r="L12" s="286"/>
      <c r="M12" s="286"/>
      <c r="N12" s="286"/>
      <c r="O12" s="286"/>
      <c r="P12" s="286"/>
      <c r="Q12" s="286"/>
      <c r="R12" s="286"/>
      <c r="S12" s="286"/>
      <c r="T12" s="286"/>
      <c r="U12" s="286"/>
      <c r="V12" s="286"/>
      <c r="W12" s="286"/>
      <c r="X12" s="286"/>
    </row>
    <row r="13" spans="1:24" ht="15.75" customHeight="1" thickBot="1" x14ac:dyDescent="0.3">
      <c r="A13" s="338"/>
      <c r="B13" s="339"/>
      <c r="C13" s="340"/>
      <c r="D13" s="341"/>
      <c r="E13" s="340"/>
      <c r="F13" s="342"/>
      <c r="G13" s="342"/>
      <c r="H13" s="343"/>
      <c r="I13" s="416"/>
      <c r="J13" s="286"/>
      <c r="K13" s="286"/>
      <c r="L13" s="286"/>
      <c r="M13" s="507"/>
      <c r="N13" s="286"/>
      <c r="O13" s="286"/>
      <c r="P13" s="286"/>
      <c r="Q13" s="286"/>
      <c r="R13" s="286"/>
      <c r="S13" s="286"/>
      <c r="T13" s="286"/>
      <c r="U13" s="286"/>
      <c r="V13" s="286"/>
      <c r="W13" s="286"/>
      <c r="X13" s="286"/>
    </row>
    <row r="14" spans="1:24" ht="15.75" customHeight="1" thickBot="1" x14ac:dyDescent="0.25">
      <c r="A14" s="634" t="s">
        <v>132</v>
      </c>
      <c r="B14" s="635"/>
      <c r="C14" s="269"/>
      <c r="D14" s="270">
        <f>DATABANK!C128</f>
        <v>7470.09</v>
      </c>
      <c r="E14" s="271" t="s">
        <v>5</v>
      </c>
      <c r="F14" s="272">
        <f t="shared" ref="F14:F20" si="1">D14*C14</f>
        <v>0</v>
      </c>
      <c r="G14" s="272">
        <f t="shared" ref="G14:G20" si="2">ROUND(F14/12,2)</f>
        <v>0</v>
      </c>
      <c r="H14" s="272"/>
      <c r="I14" s="420">
        <f t="shared" ref="I14:I37" si="3">0.173*G14</f>
        <v>0</v>
      </c>
      <c r="J14" s="287"/>
      <c r="K14" s="286"/>
      <c r="L14" s="286"/>
      <c r="M14" s="286"/>
      <c r="N14" s="286"/>
      <c r="O14" s="286"/>
      <c r="P14" s="286"/>
      <c r="Q14" s="286"/>
      <c r="R14" s="286"/>
      <c r="S14" s="286"/>
      <c r="T14" s="286"/>
      <c r="U14" s="286"/>
      <c r="V14" s="286"/>
      <c r="W14" s="286"/>
      <c r="X14" s="286"/>
    </row>
    <row r="15" spans="1:24" ht="15.75" customHeight="1" thickBot="1" x14ac:dyDescent="0.25">
      <c r="A15" s="636" t="s">
        <v>133</v>
      </c>
      <c r="B15" s="637"/>
      <c r="C15" s="269"/>
      <c r="D15" s="273">
        <f>DATABANK!C98</f>
        <v>10756.93</v>
      </c>
      <c r="E15" s="265" t="s">
        <v>5</v>
      </c>
      <c r="F15" s="266">
        <f t="shared" si="1"/>
        <v>0</v>
      </c>
      <c r="G15" s="266">
        <f t="shared" si="2"/>
        <v>0</v>
      </c>
      <c r="H15" s="266"/>
      <c r="I15" s="420">
        <f t="shared" si="3"/>
        <v>0</v>
      </c>
      <c r="J15" s="286"/>
      <c r="K15" s="286"/>
      <c r="L15" s="286"/>
      <c r="M15" s="286"/>
      <c r="N15" s="286"/>
      <c r="O15" s="286"/>
      <c r="P15" s="286"/>
      <c r="Q15" s="286"/>
      <c r="R15" s="286"/>
      <c r="S15" s="286"/>
      <c r="T15" s="286"/>
      <c r="U15" s="286"/>
      <c r="V15" s="286"/>
      <c r="W15" s="286"/>
      <c r="X15" s="286"/>
    </row>
    <row r="16" spans="1:24" ht="15.75" customHeight="1" thickBot="1" x14ac:dyDescent="0.25">
      <c r="A16" s="636" t="s">
        <v>134</v>
      </c>
      <c r="B16" s="637"/>
      <c r="C16" s="269"/>
      <c r="D16" s="273">
        <f>DATABANK!C84</f>
        <v>14940.18</v>
      </c>
      <c r="E16" s="265" t="s">
        <v>5</v>
      </c>
      <c r="F16" s="266">
        <f t="shared" si="1"/>
        <v>0</v>
      </c>
      <c r="G16" s="266">
        <f t="shared" si="2"/>
        <v>0</v>
      </c>
      <c r="H16" s="266"/>
      <c r="I16" s="420">
        <f t="shared" si="3"/>
        <v>0</v>
      </c>
      <c r="J16" s="286"/>
      <c r="K16" s="286"/>
      <c r="L16" s="286"/>
      <c r="M16" s="286"/>
      <c r="N16" s="286"/>
      <c r="O16" s="286"/>
      <c r="P16" s="286"/>
      <c r="Q16" s="286"/>
      <c r="R16" s="286"/>
      <c r="S16" s="286"/>
      <c r="T16" s="286"/>
      <c r="U16" s="286"/>
      <c r="V16" s="286"/>
      <c r="W16" s="286"/>
      <c r="X16" s="286"/>
    </row>
    <row r="17" spans="1:24" ht="15.75" customHeight="1" thickBot="1" x14ac:dyDescent="0.25">
      <c r="A17" s="636" t="s">
        <v>135</v>
      </c>
      <c r="B17" s="637"/>
      <c r="C17" s="269"/>
      <c r="D17" s="273">
        <f>DATABANK!C85</f>
        <v>149.4</v>
      </c>
      <c r="E17" s="265" t="s">
        <v>9</v>
      </c>
      <c r="F17" s="266">
        <f t="shared" si="1"/>
        <v>0</v>
      </c>
      <c r="G17" s="266">
        <f t="shared" si="2"/>
        <v>0</v>
      </c>
      <c r="H17" s="266"/>
      <c r="I17" s="420">
        <f t="shared" si="3"/>
        <v>0</v>
      </c>
      <c r="J17" s="286"/>
      <c r="K17" s="286"/>
      <c r="L17" s="286"/>
      <c r="M17" s="286"/>
      <c r="N17" s="286"/>
      <c r="O17" s="286"/>
      <c r="P17" s="286"/>
      <c r="Q17" s="286"/>
      <c r="R17" s="286"/>
      <c r="S17" s="286"/>
      <c r="T17" s="286"/>
      <c r="U17" s="286"/>
      <c r="V17" s="286"/>
      <c r="W17" s="286"/>
      <c r="X17" s="286"/>
    </row>
    <row r="18" spans="1:24" ht="15.75" customHeight="1" thickBot="1" x14ac:dyDescent="0.25">
      <c r="A18" s="636" t="s">
        <v>136</v>
      </c>
      <c r="B18" s="637"/>
      <c r="C18" s="269"/>
      <c r="D18" s="273">
        <f>DATABANK!C89</f>
        <v>4482.05</v>
      </c>
      <c r="E18" s="265" t="s">
        <v>5</v>
      </c>
      <c r="F18" s="266">
        <f t="shared" si="1"/>
        <v>0</v>
      </c>
      <c r="G18" s="266">
        <f t="shared" si="2"/>
        <v>0</v>
      </c>
      <c r="H18" s="266"/>
      <c r="I18" s="420">
        <f t="shared" si="3"/>
        <v>0</v>
      </c>
      <c r="J18" s="286"/>
      <c r="K18" s="286"/>
      <c r="L18" s="286"/>
      <c r="M18" s="286"/>
      <c r="N18" s="286"/>
      <c r="O18" s="286"/>
      <c r="P18" s="286"/>
      <c r="Q18" s="286"/>
      <c r="R18" s="286"/>
      <c r="S18" s="286"/>
      <c r="T18" s="286"/>
      <c r="U18" s="286"/>
      <c r="V18" s="286"/>
      <c r="W18" s="286"/>
      <c r="X18" s="286"/>
    </row>
    <row r="19" spans="1:24" ht="17.25" customHeight="1" thickBot="1" x14ac:dyDescent="0.25">
      <c r="A19" s="629" t="s">
        <v>137</v>
      </c>
      <c r="B19" s="718"/>
      <c r="C19" s="292"/>
      <c r="D19" s="346">
        <f>DATABANK!C90</f>
        <v>2241.0300000000002</v>
      </c>
      <c r="E19" s="274" t="s">
        <v>5</v>
      </c>
      <c r="F19" s="275">
        <f>D19*C19</f>
        <v>0</v>
      </c>
      <c r="G19" s="275">
        <f>ROUND(F19/12,2)</f>
        <v>0</v>
      </c>
      <c r="H19" s="275"/>
      <c r="I19" s="420">
        <f t="shared" si="3"/>
        <v>0</v>
      </c>
      <c r="J19" s="286"/>
      <c r="K19" s="286"/>
      <c r="L19" s="286"/>
      <c r="M19" s="286"/>
      <c r="N19" s="286"/>
      <c r="O19" s="286"/>
      <c r="P19" s="286"/>
      <c r="Q19" s="286"/>
      <c r="R19" s="286"/>
      <c r="S19" s="286"/>
      <c r="T19" s="286"/>
      <c r="U19" s="286"/>
      <c r="V19" s="286"/>
      <c r="W19" s="286"/>
      <c r="X19" s="286"/>
    </row>
    <row r="20" spans="1:24" ht="15.75" customHeight="1" thickBot="1" x14ac:dyDescent="0.25">
      <c r="A20" s="744" t="s">
        <v>28</v>
      </c>
      <c r="B20" s="715"/>
      <c r="C20" s="290"/>
      <c r="D20" s="288">
        <f>DATABANK!C115</f>
        <v>14940.18</v>
      </c>
      <c r="E20" s="258" t="s">
        <v>5</v>
      </c>
      <c r="F20" s="259">
        <f t="shared" si="1"/>
        <v>0</v>
      </c>
      <c r="G20" s="259">
        <f t="shared" si="2"/>
        <v>0</v>
      </c>
      <c r="H20" s="383"/>
      <c r="I20" s="420">
        <f t="shared" si="3"/>
        <v>0</v>
      </c>
      <c r="J20" s="286"/>
      <c r="K20" s="286"/>
      <c r="L20" s="286"/>
      <c r="M20" s="286"/>
      <c r="N20" s="286"/>
      <c r="O20" s="286"/>
      <c r="P20" s="286"/>
      <c r="Q20" s="286"/>
      <c r="R20" s="286"/>
      <c r="S20" s="286"/>
      <c r="T20" s="286"/>
      <c r="U20" s="286"/>
      <c r="V20" s="286"/>
      <c r="W20" s="286"/>
      <c r="X20" s="286"/>
    </row>
    <row r="21" spans="1:24" ht="15.75" customHeight="1" thickBot="1" x14ac:dyDescent="0.25">
      <c r="A21" s="359"/>
      <c r="B21" s="360"/>
      <c r="C21" s="361"/>
      <c r="D21" s="362"/>
      <c r="E21" s="363"/>
      <c r="F21" s="362"/>
      <c r="G21" s="362"/>
      <c r="H21" s="285"/>
      <c r="I21" s="416"/>
      <c r="J21" s="286"/>
      <c r="K21" s="286"/>
      <c r="L21" s="286"/>
      <c r="M21" s="286"/>
      <c r="N21" s="286"/>
      <c r="O21" s="286"/>
      <c r="P21" s="286"/>
      <c r="Q21" s="286"/>
      <c r="R21" s="286"/>
      <c r="S21" s="286"/>
      <c r="T21" s="286"/>
      <c r="U21" s="286"/>
      <c r="V21" s="286"/>
      <c r="W21" s="286"/>
      <c r="X21" s="286"/>
    </row>
    <row r="22" spans="1:24" ht="15.75" customHeight="1" thickBot="1" x14ac:dyDescent="0.25">
      <c r="A22" s="622" t="s">
        <v>29</v>
      </c>
      <c r="B22" s="631"/>
      <c r="C22" s="25"/>
      <c r="D22" s="48">
        <f>DATABANK!C106</f>
        <v>48.45</v>
      </c>
      <c r="E22" s="36" t="s">
        <v>11</v>
      </c>
      <c r="F22" s="472">
        <f>ROUND(C22*D22,2)</f>
        <v>0</v>
      </c>
      <c r="G22" s="17">
        <f>ROUND(F22/12,2)</f>
        <v>0</v>
      </c>
      <c r="H22" s="17"/>
      <c r="I22" s="420">
        <f t="shared" si="3"/>
        <v>0</v>
      </c>
      <c r="J22" s="286"/>
      <c r="K22" s="286"/>
      <c r="L22" s="286"/>
      <c r="M22" s="286"/>
      <c r="N22" s="286"/>
      <c r="O22" s="286"/>
      <c r="P22" s="286"/>
      <c r="Q22" s="286"/>
      <c r="R22" s="286"/>
      <c r="S22" s="286"/>
      <c r="T22" s="286"/>
      <c r="U22" s="286"/>
      <c r="V22" s="286"/>
      <c r="W22" s="286"/>
      <c r="X22" s="286"/>
    </row>
    <row r="23" spans="1:24" ht="15.75" customHeight="1" thickBot="1" x14ac:dyDescent="0.25">
      <c r="A23" s="632" t="s">
        <v>30</v>
      </c>
      <c r="B23" s="633"/>
      <c r="C23" s="25"/>
      <c r="D23" s="49">
        <f>DATABANK!C108</f>
        <v>22.41</v>
      </c>
      <c r="E23" s="39" t="s">
        <v>11</v>
      </c>
      <c r="F23" s="474">
        <f t="shared" ref="F23:F24" si="4">ROUND(C23*D23,2)</f>
        <v>0</v>
      </c>
      <c r="G23" s="18">
        <f>ROUND(F23/12,2)</f>
        <v>0</v>
      </c>
      <c r="H23" s="18"/>
      <c r="I23" s="420">
        <f t="shared" si="3"/>
        <v>0</v>
      </c>
      <c r="J23" s="286"/>
      <c r="K23" s="286"/>
      <c r="L23" s="286"/>
      <c r="M23" s="286"/>
      <c r="N23" s="286"/>
      <c r="O23" s="286"/>
      <c r="P23" s="286"/>
      <c r="Q23" s="286"/>
      <c r="R23" s="286"/>
      <c r="S23" s="286"/>
      <c r="T23" s="286"/>
      <c r="U23" s="286"/>
      <c r="V23" s="286"/>
      <c r="W23" s="286"/>
      <c r="X23" s="286"/>
    </row>
    <row r="24" spans="1:24" ht="15.75" customHeight="1" thickBot="1" x14ac:dyDescent="0.25">
      <c r="A24" s="642" t="s">
        <v>31</v>
      </c>
      <c r="B24" s="643"/>
      <c r="C24" s="25"/>
      <c r="D24" s="50">
        <f>DATABANK!C109</f>
        <v>38.61</v>
      </c>
      <c r="E24" s="42" t="s">
        <v>11</v>
      </c>
      <c r="F24" s="473">
        <f t="shared" si="4"/>
        <v>0</v>
      </c>
      <c r="G24" s="19">
        <f>ROUND(F24/12,2)</f>
        <v>0</v>
      </c>
      <c r="H24" s="19"/>
      <c r="I24" s="420">
        <f t="shared" si="3"/>
        <v>0</v>
      </c>
      <c r="J24" s="286"/>
      <c r="K24" s="286"/>
      <c r="L24" s="286"/>
      <c r="M24" s="286"/>
      <c r="N24" s="286"/>
      <c r="O24" s="286"/>
      <c r="P24" s="286"/>
      <c r="Q24" s="286"/>
      <c r="R24" s="286"/>
      <c r="S24" s="286"/>
      <c r="T24" s="286"/>
      <c r="U24" s="286"/>
      <c r="V24" s="286"/>
      <c r="W24" s="286"/>
      <c r="X24" s="286"/>
    </row>
    <row r="25" spans="1:24" ht="16.7" customHeight="1" thickBot="1" x14ac:dyDescent="0.25">
      <c r="A25" s="745"/>
      <c r="B25" s="746"/>
      <c r="C25" s="746"/>
      <c r="D25" s="457"/>
      <c r="E25" s="458"/>
      <c r="F25" s="457"/>
      <c r="G25" s="457"/>
      <c r="H25" s="457"/>
      <c r="I25" s="416">
        <f t="shared" si="3"/>
        <v>0</v>
      </c>
      <c r="J25" s="286"/>
      <c r="K25" s="286"/>
      <c r="L25" s="286"/>
      <c r="M25" s="286"/>
      <c r="N25" s="286"/>
      <c r="O25" s="286"/>
      <c r="P25" s="286"/>
      <c r="Q25" s="286"/>
      <c r="R25" s="286"/>
      <c r="S25" s="286"/>
      <c r="T25" s="286"/>
      <c r="U25" s="286"/>
      <c r="V25" s="286"/>
      <c r="W25" s="286"/>
      <c r="X25" s="286"/>
    </row>
    <row r="26" spans="1:24" ht="15.75" customHeight="1" x14ac:dyDescent="0.2">
      <c r="A26" s="751" t="s">
        <v>141</v>
      </c>
      <c r="B26" s="752"/>
      <c r="C26" s="752"/>
      <c r="D26" s="512">
        <f>DATABANK!C99</f>
        <v>8217.1</v>
      </c>
      <c r="E26" s="513" t="s">
        <v>4</v>
      </c>
      <c r="F26" s="515">
        <f>(C3+C4+C6)*D26*G5/37</f>
        <v>0</v>
      </c>
      <c r="G26" s="553">
        <f>F26/12</f>
        <v>0</v>
      </c>
      <c r="H26" s="373"/>
      <c r="I26" s="420">
        <f t="shared" si="3"/>
        <v>0</v>
      </c>
      <c r="J26" s="287"/>
      <c r="K26" s="286"/>
      <c r="L26" s="286"/>
      <c r="M26" s="286"/>
      <c r="N26" s="286"/>
      <c r="O26" s="286"/>
      <c r="P26" s="286"/>
      <c r="Q26" s="286"/>
      <c r="R26" s="286"/>
      <c r="S26" s="286"/>
      <c r="T26" s="286"/>
      <c r="U26" s="286"/>
      <c r="V26" s="286"/>
      <c r="W26" s="286"/>
      <c r="X26" s="286"/>
    </row>
    <row r="27" spans="1:24" ht="15.75" customHeight="1" x14ac:dyDescent="0.2">
      <c r="A27" s="753" t="s">
        <v>32</v>
      </c>
      <c r="B27" s="754"/>
      <c r="C27" s="755"/>
      <c r="D27" s="511">
        <f>DATABANK!C71</f>
        <v>134.46</v>
      </c>
      <c r="E27" s="514" t="s">
        <v>11</v>
      </c>
      <c r="F27" s="516">
        <f>(ROUNDUP(2*MAX(G4-G5/0.37/100*750,0),0)/2*D27)*(C3+C4+C6)</f>
        <v>0</v>
      </c>
      <c r="G27" s="554">
        <f>ROUND(F27/12,2)</f>
        <v>0</v>
      </c>
      <c r="H27" s="517"/>
      <c r="I27" s="420"/>
      <c r="J27" s="287"/>
      <c r="K27" s="286"/>
      <c r="L27" s="286"/>
      <c r="M27" s="286"/>
      <c r="N27" s="286"/>
      <c r="O27" s="286"/>
      <c r="P27" s="286"/>
      <c r="Q27" s="286"/>
      <c r="R27" s="286"/>
      <c r="S27" s="286"/>
      <c r="T27" s="286"/>
      <c r="U27" s="286"/>
      <c r="V27" s="286"/>
      <c r="W27" s="286"/>
      <c r="X27" s="286"/>
    </row>
    <row r="28" spans="1:24" ht="15.75" customHeight="1" x14ac:dyDescent="0.2">
      <c r="A28" s="467" t="s">
        <v>176</v>
      </c>
      <c r="B28" s="468"/>
      <c r="C28" s="469"/>
      <c r="D28" s="59">
        <f>DATABANK!C107</f>
        <v>28.27</v>
      </c>
      <c r="E28" s="384" t="s">
        <v>11</v>
      </c>
      <c r="F28" s="455">
        <f>(C3+C4)*D28*G4*G5/37</f>
        <v>0</v>
      </c>
      <c r="G28" s="485">
        <f t="shared" ref="G28:G29" si="5">ROUND(F28/12,2)</f>
        <v>0</v>
      </c>
      <c r="H28" s="444"/>
      <c r="I28" s="420"/>
      <c r="J28" s="287"/>
      <c r="K28" s="286"/>
      <c r="L28" s="286"/>
      <c r="M28" s="286"/>
      <c r="N28" s="286"/>
      <c r="O28" s="286"/>
      <c r="P28" s="286"/>
      <c r="Q28" s="286"/>
      <c r="R28" s="286"/>
      <c r="S28" s="286"/>
      <c r="T28" s="286"/>
      <c r="U28" s="286"/>
      <c r="V28" s="286"/>
      <c r="W28" s="286"/>
      <c r="X28" s="286"/>
    </row>
    <row r="29" spans="1:24" ht="15.75" customHeight="1" x14ac:dyDescent="0.2">
      <c r="A29" s="467" t="s">
        <v>186</v>
      </c>
      <c r="B29" s="468"/>
      <c r="C29" s="469"/>
      <c r="D29" s="59">
        <f>DATABANK!C100</f>
        <v>149.4</v>
      </c>
      <c r="E29" s="384" t="s">
        <v>11</v>
      </c>
      <c r="F29" s="456">
        <f>ROUNDUP(2*MAX(G4-G5/0.37/100*680,0),0)/2*D29*(C5)*G5/37</f>
        <v>0</v>
      </c>
      <c r="G29" s="485">
        <f t="shared" si="5"/>
        <v>0</v>
      </c>
      <c r="H29" s="444"/>
      <c r="I29" s="420"/>
      <c r="J29" s="287"/>
      <c r="K29" s="286"/>
      <c r="L29" s="286"/>
      <c r="M29" s="286"/>
      <c r="N29" s="286"/>
      <c r="O29" s="286"/>
      <c r="P29" s="286"/>
      <c r="Q29" s="286"/>
      <c r="R29" s="286"/>
      <c r="S29" s="286"/>
      <c r="T29" s="286"/>
      <c r="U29" s="286"/>
      <c r="V29" s="286"/>
      <c r="W29" s="286"/>
      <c r="X29" s="286"/>
    </row>
    <row r="30" spans="1:24" ht="16.7" customHeight="1" x14ac:dyDescent="0.2">
      <c r="A30" s="747" t="s">
        <v>155</v>
      </c>
      <c r="B30" s="748"/>
      <c r="C30" s="748"/>
      <c r="D30" s="268">
        <f>DATABANK!C92</f>
        <v>6723.08</v>
      </c>
      <c r="E30" s="454" t="s">
        <v>4</v>
      </c>
      <c r="F30" s="443">
        <f>IF((C6=1)*AND(C20=0),D30,0)</f>
        <v>0</v>
      </c>
      <c r="G30" s="487">
        <f t="shared" ref="G30:G37" si="6">ROUND(F30/12,2)</f>
        <v>0</v>
      </c>
      <c r="H30" s="443"/>
      <c r="I30" s="420">
        <f t="shared" si="3"/>
        <v>0</v>
      </c>
      <c r="J30" s="286"/>
      <c r="K30" s="286"/>
      <c r="L30" s="286"/>
      <c r="M30" s="286"/>
      <c r="N30" s="286"/>
      <c r="O30" s="286"/>
      <c r="P30" s="286"/>
      <c r="Q30" s="286"/>
      <c r="R30" s="286"/>
      <c r="S30" s="286"/>
      <c r="T30" s="286"/>
      <c r="U30" s="286"/>
      <c r="V30" s="286"/>
      <c r="W30" s="286"/>
      <c r="X30" s="286"/>
    </row>
    <row r="31" spans="1:24" ht="16.7" customHeight="1" x14ac:dyDescent="0.2">
      <c r="A31" s="466" t="s">
        <v>156</v>
      </c>
      <c r="B31" s="448"/>
      <c r="C31" s="449"/>
      <c r="D31" s="268">
        <f>DATABANK!C93</f>
        <v>0</v>
      </c>
      <c r="E31" s="541" t="s">
        <v>184</v>
      </c>
      <c r="F31" s="443">
        <f>IF((C6=1)*AND(C20=1),D31,0)</f>
        <v>0</v>
      </c>
      <c r="G31" s="487">
        <f t="shared" si="6"/>
        <v>0</v>
      </c>
      <c r="H31" s="443"/>
      <c r="I31" s="420"/>
      <c r="J31" s="286"/>
      <c r="K31" s="286"/>
      <c r="L31" s="286"/>
      <c r="M31" s="286"/>
      <c r="N31" s="286"/>
      <c r="O31" s="286"/>
      <c r="P31" s="286"/>
      <c r="Q31" s="286"/>
      <c r="R31" s="286"/>
      <c r="S31" s="286"/>
      <c r="T31" s="286"/>
      <c r="U31" s="286"/>
      <c r="V31" s="286"/>
      <c r="W31" s="286"/>
      <c r="X31" s="286"/>
    </row>
    <row r="32" spans="1:24" ht="16.7" customHeight="1" x14ac:dyDescent="0.2">
      <c r="A32" s="466" t="s">
        <v>154</v>
      </c>
      <c r="B32" s="448"/>
      <c r="C32" s="449"/>
      <c r="D32" s="347">
        <f>DATABANK!C95</f>
        <v>2988.04</v>
      </c>
      <c r="E32" s="454" t="s">
        <v>160</v>
      </c>
      <c r="F32" s="443">
        <f>IF((C3+C4+C5=1)*AND(C20=0),D32,0)</f>
        <v>0</v>
      </c>
      <c r="G32" s="487">
        <f t="shared" si="6"/>
        <v>0</v>
      </c>
      <c r="H32" s="443"/>
      <c r="I32" s="420"/>
      <c r="J32" s="286"/>
      <c r="K32" s="286"/>
      <c r="L32" s="286"/>
      <c r="M32" s="286"/>
      <c r="N32" s="286"/>
      <c r="O32" s="286"/>
      <c r="P32" s="286"/>
      <c r="Q32" s="286"/>
      <c r="R32" s="286"/>
      <c r="S32" s="286"/>
      <c r="T32" s="286"/>
      <c r="U32" s="286"/>
      <c r="V32" s="286"/>
      <c r="W32" s="286"/>
      <c r="X32" s="286"/>
    </row>
    <row r="33" spans="1:24" ht="16.7" customHeight="1" x14ac:dyDescent="0.2">
      <c r="A33" s="466" t="s">
        <v>153</v>
      </c>
      <c r="B33" s="448"/>
      <c r="C33" s="449"/>
      <c r="D33" s="347">
        <f>DATABANK!C96</f>
        <v>0</v>
      </c>
      <c r="E33" s="454" t="s">
        <v>160</v>
      </c>
      <c r="F33" s="443">
        <f>IF((C3+C4+C5=1)*AND(C20=1),D33,0)</f>
        <v>0</v>
      </c>
      <c r="G33" s="487">
        <f t="shared" si="6"/>
        <v>0</v>
      </c>
      <c r="H33" s="443"/>
      <c r="I33" s="420"/>
      <c r="J33" s="286"/>
      <c r="K33" s="286"/>
      <c r="L33" s="286"/>
      <c r="M33" s="286"/>
      <c r="N33" s="286"/>
      <c r="O33" s="286"/>
      <c r="P33" s="286"/>
      <c r="Q33" s="286"/>
      <c r="R33" s="286"/>
      <c r="S33" s="286"/>
      <c r="T33" s="286"/>
      <c r="U33" s="286"/>
      <c r="V33" s="286"/>
      <c r="W33" s="286"/>
      <c r="X33" s="286"/>
    </row>
    <row r="34" spans="1:24" ht="16.7" customHeight="1" x14ac:dyDescent="0.2">
      <c r="A34" s="749" t="s">
        <v>6</v>
      </c>
      <c r="B34" s="750"/>
      <c r="C34" s="750"/>
      <c r="D34" s="268">
        <f>DATABANK!C79</f>
        <v>2390.4299999999998</v>
      </c>
      <c r="E34" s="454" t="s">
        <v>4</v>
      </c>
      <c r="F34" s="443">
        <f>D34</f>
        <v>2390.4299999999998</v>
      </c>
      <c r="G34" s="487">
        <f t="shared" si="6"/>
        <v>199.2</v>
      </c>
      <c r="H34" s="443"/>
      <c r="I34" s="420">
        <f t="shared" si="3"/>
        <v>34.461599999999997</v>
      </c>
      <c r="J34" s="286"/>
      <c r="K34" s="286"/>
      <c r="L34" s="286"/>
      <c r="M34" s="286"/>
      <c r="N34" s="286"/>
      <c r="O34" s="286"/>
      <c r="P34" s="286"/>
      <c r="Q34" s="286"/>
      <c r="R34" s="286"/>
      <c r="S34" s="286"/>
      <c r="T34" s="286"/>
      <c r="U34" s="286"/>
      <c r="V34" s="286"/>
      <c r="W34" s="286"/>
      <c r="X34" s="286"/>
    </row>
    <row r="35" spans="1:24" ht="16.7" customHeight="1" x14ac:dyDescent="0.2">
      <c r="A35" s="742" t="s">
        <v>173</v>
      </c>
      <c r="B35" s="743"/>
      <c r="C35" s="743"/>
      <c r="D35" s="38">
        <f>DATABANK!C101</f>
        <v>42280.71</v>
      </c>
      <c r="E35" s="384" t="s">
        <v>4</v>
      </c>
      <c r="F35" s="444">
        <f>C5*G5/37*D35</f>
        <v>0</v>
      </c>
      <c r="G35" s="485">
        <f t="shared" si="6"/>
        <v>0</v>
      </c>
      <c r="H35" s="444"/>
      <c r="I35" s="420">
        <f t="shared" si="3"/>
        <v>0</v>
      </c>
      <c r="J35" s="286"/>
      <c r="K35" s="286"/>
      <c r="L35" s="286"/>
      <c r="M35" s="286"/>
      <c r="N35" s="286"/>
      <c r="O35" s="286"/>
      <c r="P35" s="286"/>
      <c r="Q35" s="286"/>
      <c r="R35" s="286"/>
      <c r="S35" s="286"/>
      <c r="T35" s="286"/>
      <c r="U35" s="286"/>
      <c r="V35" s="286"/>
      <c r="W35" s="286"/>
      <c r="X35" s="286"/>
    </row>
    <row r="36" spans="1:24" ht="16.7" customHeight="1" x14ac:dyDescent="0.2">
      <c r="A36" s="508" t="s">
        <v>177</v>
      </c>
      <c r="B36" s="470"/>
      <c r="C36" s="471"/>
      <c r="D36" s="317">
        <f>DATABANK!C105</f>
        <v>27788.73</v>
      </c>
      <c r="E36" s="384" t="s">
        <v>160</v>
      </c>
      <c r="F36" s="444">
        <f>(C3+C4)*G5/37*D36</f>
        <v>0</v>
      </c>
      <c r="G36" s="485">
        <f t="shared" si="6"/>
        <v>0</v>
      </c>
      <c r="H36" s="444"/>
      <c r="I36" s="420"/>
      <c r="J36" s="286"/>
      <c r="K36" s="286"/>
      <c r="L36" s="286"/>
      <c r="M36" s="286"/>
      <c r="N36" s="286"/>
      <c r="O36" s="286"/>
      <c r="P36" s="286"/>
      <c r="Q36" s="286"/>
      <c r="R36" s="286"/>
      <c r="S36" s="286"/>
      <c r="T36" s="286"/>
      <c r="U36" s="286"/>
      <c r="V36" s="286"/>
      <c r="W36" s="286"/>
      <c r="X36" s="286"/>
    </row>
    <row r="37" spans="1:24" ht="16.7" customHeight="1" thickBot="1" x14ac:dyDescent="0.25">
      <c r="A37" s="756" t="s">
        <v>33</v>
      </c>
      <c r="B37" s="757"/>
      <c r="C37" s="757"/>
      <c r="D37" s="344">
        <f>DATABANK!C80</f>
        <v>448.21</v>
      </c>
      <c r="E37" s="345" t="s">
        <v>4</v>
      </c>
      <c r="F37" s="490">
        <f>D37*C3</f>
        <v>0</v>
      </c>
      <c r="G37" s="491">
        <f t="shared" si="6"/>
        <v>0</v>
      </c>
      <c r="H37" s="490"/>
      <c r="I37" s="420">
        <f t="shared" si="3"/>
        <v>0</v>
      </c>
      <c r="J37" s="286"/>
      <c r="K37" s="286"/>
      <c r="L37" s="286"/>
      <c r="M37" s="286"/>
      <c r="N37" s="286"/>
      <c r="O37" s="286"/>
      <c r="P37" s="286"/>
      <c r="Q37" s="286"/>
      <c r="R37" s="286"/>
      <c r="S37" s="286"/>
      <c r="T37" s="286"/>
      <c r="U37" s="286"/>
      <c r="V37" s="286"/>
      <c r="W37" s="286"/>
      <c r="X37" s="286"/>
    </row>
    <row r="38" spans="1:24" ht="16.5" customHeight="1" thickBot="1" x14ac:dyDescent="0.25">
      <c r="A38" s="459"/>
      <c r="B38" s="460"/>
      <c r="C38" s="461"/>
      <c r="D38" s="462"/>
      <c r="E38" s="463"/>
      <c r="F38" s="556"/>
      <c r="G38" s="556"/>
      <c r="H38" s="411"/>
      <c r="I38" s="418"/>
      <c r="J38" s="286"/>
      <c r="K38" s="286"/>
      <c r="L38" s="286"/>
      <c r="M38" s="286"/>
      <c r="N38" s="286"/>
      <c r="O38" s="286"/>
      <c r="P38" s="286"/>
      <c r="Q38" s="286"/>
      <c r="R38" s="286"/>
      <c r="S38" s="286"/>
      <c r="T38" s="286"/>
      <c r="U38" s="286"/>
      <c r="V38" s="286"/>
      <c r="W38" s="286"/>
      <c r="X38" s="286"/>
    </row>
    <row r="39" spans="1:24" ht="16.5" customHeight="1" thickBot="1" x14ac:dyDescent="0.25">
      <c r="A39" s="656" t="s">
        <v>34</v>
      </c>
      <c r="B39" s="645"/>
      <c r="C39" s="645"/>
      <c r="D39" s="645"/>
      <c r="E39" s="758"/>
      <c r="F39" s="559">
        <f>SUM(F8:F37)</f>
        <v>494297.79</v>
      </c>
      <c r="G39" s="560">
        <f>ROUND(F39/12,2)</f>
        <v>41191.480000000003</v>
      </c>
      <c r="H39" s="555">
        <f>SUM(H8:H37)</f>
        <v>0</v>
      </c>
      <c r="I39" s="419">
        <f>SUM(I12:I38)</f>
        <v>185.23282999999998</v>
      </c>
      <c r="J39" s="286"/>
      <c r="K39" s="286"/>
      <c r="L39" s="286"/>
      <c r="M39" s="286"/>
      <c r="N39" s="286"/>
      <c r="O39" s="286"/>
      <c r="P39" s="286"/>
      <c r="Q39" s="286"/>
      <c r="R39" s="286"/>
      <c r="S39" s="286"/>
      <c r="T39" s="286"/>
      <c r="U39" s="286"/>
      <c r="V39" s="286"/>
      <c r="W39" s="286"/>
      <c r="X39" s="286"/>
    </row>
    <row r="40" spans="1:24" ht="16.5" customHeight="1" thickBot="1" x14ac:dyDescent="0.25">
      <c r="A40" s="66"/>
      <c r="B40" s="67"/>
      <c r="C40" s="68"/>
      <c r="D40" s="69"/>
      <c r="E40" s="70"/>
      <c r="F40" s="557"/>
      <c r="G40" s="558"/>
      <c r="H40" s="73"/>
      <c r="I40" s="286"/>
      <c r="J40" s="286"/>
      <c r="K40" s="286"/>
      <c r="L40" s="286"/>
      <c r="M40" s="286"/>
      <c r="N40" s="286"/>
      <c r="O40" s="286"/>
      <c r="P40" s="286"/>
      <c r="Q40" s="286"/>
      <c r="R40" s="286"/>
      <c r="S40" s="286"/>
      <c r="T40" s="286"/>
      <c r="U40" s="286"/>
      <c r="V40" s="286"/>
      <c r="W40" s="286"/>
      <c r="X40" s="286"/>
    </row>
    <row r="41" spans="1:24" ht="16.5" customHeight="1" thickBot="1" x14ac:dyDescent="0.25">
      <c r="A41" s="657" t="s">
        <v>35</v>
      </c>
      <c r="B41" s="645"/>
      <c r="C41" s="645"/>
      <c r="D41" s="645"/>
      <c r="E41" s="600"/>
      <c r="F41" s="658">
        <f>H39-G39</f>
        <v>-41191.480000000003</v>
      </c>
      <c r="G41" s="600"/>
      <c r="H41" s="593"/>
      <c r="I41" s="286"/>
      <c r="J41" s="286"/>
      <c r="K41" s="286"/>
      <c r="L41" s="286"/>
      <c r="M41" s="286"/>
      <c r="N41" s="286"/>
      <c r="O41" s="286"/>
      <c r="P41" s="286"/>
      <c r="Q41" s="286"/>
      <c r="R41" s="286"/>
      <c r="S41" s="286"/>
      <c r="T41" s="286"/>
      <c r="U41" s="286"/>
      <c r="V41" s="286"/>
      <c r="W41" s="286"/>
      <c r="X41" s="286"/>
    </row>
    <row r="42" spans="1:24" ht="15.6" customHeight="1" thickBot="1" x14ac:dyDescent="0.25">
      <c r="A42" s="74"/>
      <c r="B42" s="75"/>
      <c r="C42" s="76"/>
      <c r="D42" s="77"/>
      <c r="E42" s="78"/>
      <c r="F42" s="79"/>
      <c r="G42" s="79"/>
      <c r="H42" s="80"/>
      <c r="I42" s="286"/>
      <c r="J42" s="286"/>
      <c r="K42" s="286"/>
      <c r="L42" s="286"/>
      <c r="M42" s="286"/>
      <c r="N42" s="286"/>
      <c r="O42" s="286"/>
      <c r="P42" s="286"/>
      <c r="Q42" s="286"/>
      <c r="R42" s="286"/>
      <c r="S42" s="286"/>
      <c r="T42" s="286"/>
      <c r="U42" s="286"/>
      <c r="V42" s="286"/>
      <c r="W42" s="286"/>
      <c r="X42" s="286"/>
    </row>
    <row r="43" spans="1:24" ht="14.85" customHeight="1" thickBot="1" x14ac:dyDescent="0.25">
      <c r="A43" s="644" t="s">
        <v>36</v>
      </c>
      <c r="B43" s="645"/>
      <c r="C43" s="645"/>
      <c r="D43" s="645"/>
      <c r="E43" s="600"/>
      <c r="F43" s="646"/>
      <c r="G43" s="645"/>
      <c r="H43" s="600"/>
      <c r="I43" s="286"/>
      <c r="J43" s="286"/>
      <c r="K43" s="286"/>
      <c r="L43" s="286"/>
      <c r="M43" s="286"/>
      <c r="N43" s="286"/>
      <c r="O43" s="286"/>
      <c r="P43" s="286"/>
      <c r="Q43" s="286"/>
      <c r="R43" s="286"/>
      <c r="S43" s="286"/>
      <c r="T43" s="286"/>
      <c r="U43" s="286"/>
      <c r="V43" s="286"/>
      <c r="W43" s="286"/>
      <c r="X43" s="286"/>
    </row>
    <row r="44" spans="1:24" ht="9" customHeight="1" x14ac:dyDescent="0.2">
      <c r="A44" s="647"/>
      <c r="B44" s="648"/>
      <c r="C44" s="648"/>
      <c r="D44" s="648"/>
      <c r="E44" s="648"/>
      <c r="F44" s="648"/>
      <c r="G44" s="648"/>
      <c r="H44" s="649"/>
      <c r="I44" s="286"/>
      <c r="J44" s="286"/>
      <c r="K44" s="286"/>
      <c r="L44" s="286"/>
      <c r="M44" s="286"/>
      <c r="N44" s="286"/>
      <c r="O44" s="286"/>
      <c r="P44" s="286"/>
      <c r="Q44" s="286"/>
      <c r="R44" s="286"/>
      <c r="S44" s="286"/>
      <c r="T44" s="286"/>
      <c r="U44" s="286"/>
      <c r="V44" s="286"/>
      <c r="W44" s="286"/>
      <c r="X44" s="286"/>
    </row>
    <row r="45" spans="1:24" ht="8.1" customHeight="1" x14ac:dyDescent="0.2">
      <c r="A45" s="650"/>
      <c r="B45" s="651"/>
      <c r="C45" s="651"/>
      <c r="D45" s="651"/>
      <c r="E45" s="651"/>
      <c r="F45" s="651"/>
      <c r="G45" s="651"/>
      <c r="H45" s="652"/>
      <c r="I45" s="286"/>
      <c r="J45" s="286"/>
      <c r="K45" s="286"/>
      <c r="L45" s="286"/>
      <c r="M45" s="286"/>
      <c r="N45" s="286"/>
      <c r="O45" s="286"/>
      <c r="P45" s="286"/>
      <c r="Q45" s="286"/>
      <c r="R45" s="286"/>
      <c r="S45" s="286"/>
      <c r="T45" s="286"/>
      <c r="U45" s="286"/>
      <c r="V45" s="286"/>
      <c r="W45" s="286"/>
      <c r="X45" s="286"/>
    </row>
    <row r="46" spans="1:24" ht="8.1" customHeight="1" x14ac:dyDescent="0.2">
      <c r="A46" s="650"/>
      <c r="B46" s="651"/>
      <c r="C46" s="651"/>
      <c r="D46" s="651"/>
      <c r="E46" s="651"/>
      <c r="F46" s="651"/>
      <c r="G46" s="651"/>
      <c r="H46" s="652"/>
      <c r="I46" s="286"/>
      <c r="J46" s="286"/>
      <c r="K46" s="286"/>
      <c r="L46" s="286"/>
      <c r="M46" s="286"/>
      <c r="N46" s="286"/>
      <c r="O46" s="286"/>
      <c r="P46" s="286"/>
      <c r="Q46" s="286"/>
      <c r="R46" s="286"/>
      <c r="S46" s="286"/>
      <c r="T46" s="286"/>
      <c r="U46" s="286"/>
      <c r="V46" s="286"/>
      <c r="W46" s="286"/>
      <c r="X46" s="286"/>
    </row>
    <row r="47" spans="1:24" ht="8.1" customHeight="1" x14ac:dyDescent="0.2">
      <c r="A47" s="650"/>
      <c r="B47" s="651"/>
      <c r="C47" s="651"/>
      <c r="D47" s="651"/>
      <c r="E47" s="651"/>
      <c r="F47" s="651"/>
      <c r="G47" s="651"/>
      <c r="H47" s="652"/>
      <c r="I47" s="286"/>
      <c r="J47" s="286"/>
      <c r="K47" s="286"/>
      <c r="L47" s="286"/>
      <c r="M47" s="286"/>
      <c r="N47" s="286"/>
      <c r="O47" s="286"/>
      <c r="P47" s="286"/>
      <c r="Q47" s="286"/>
      <c r="R47" s="286"/>
      <c r="S47" s="286"/>
      <c r="T47" s="286"/>
      <c r="U47" s="286"/>
      <c r="V47" s="286"/>
      <c r="W47" s="286"/>
      <c r="X47" s="286"/>
    </row>
    <row r="48" spans="1:24" ht="8.1" customHeight="1" x14ac:dyDescent="0.2">
      <c r="A48" s="650"/>
      <c r="B48" s="651"/>
      <c r="C48" s="651"/>
      <c r="D48" s="651"/>
      <c r="E48" s="651"/>
      <c r="F48" s="651"/>
      <c r="G48" s="651"/>
      <c r="H48" s="652"/>
      <c r="I48" s="286"/>
      <c r="J48" s="286"/>
      <c r="K48" s="286"/>
      <c r="L48" s="286"/>
      <c r="M48" s="286"/>
      <c r="N48" s="286"/>
      <c r="O48" s="286"/>
      <c r="P48" s="286"/>
      <c r="Q48" s="286"/>
      <c r="R48" s="286"/>
      <c r="S48" s="286"/>
      <c r="T48" s="286"/>
      <c r="U48" s="286"/>
      <c r="V48" s="286"/>
      <c r="W48" s="286"/>
      <c r="X48" s="286"/>
    </row>
    <row r="49" spans="1:24" ht="9" customHeight="1" thickBot="1" x14ac:dyDescent="0.25">
      <c r="A49" s="653"/>
      <c r="B49" s="654"/>
      <c r="C49" s="654"/>
      <c r="D49" s="654"/>
      <c r="E49" s="654"/>
      <c r="F49" s="654"/>
      <c r="G49" s="654"/>
      <c r="H49" s="655"/>
      <c r="I49" s="286"/>
      <c r="J49" s="286"/>
      <c r="K49" s="286"/>
      <c r="L49" s="286"/>
      <c r="M49" s="286"/>
      <c r="N49" s="286"/>
      <c r="O49" s="286"/>
      <c r="P49" s="286"/>
      <c r="Q49" s="286"/>
      <c r="R49" s="286"/>
      <c r="S49" s="286"/>
      <c r="T49" s="286"/>
      <c r="U49" s="286"/>
      <c r="V49" s="286"/>
      <c r="W49" s="286"/>
      <c r="X49" s="286"/>
    </row>
    <row r="50" spans="1:24" ht="13.5" customHeight="1" x14ac:dyDescent="0.2">
      <c r="A50" s="286"/>
      <c r="B50" s="286"/>
      <c r="C50" s="286"/>
      <c r="D50" s="286"/>
      <c r="E50" s="286"/>
      <c r="F50" s="286"/>
      <c r="G50" s="286"/>
      <c r="H50" s="286"/>
      <c r="I50" s="286"/>
      <c r="J50" s="286"/>
      <c r="K50" s="286"/>
      <c r="L50" s="286"/>
      <c r="M50" s="286"/>
      <c r="N50" s="286"/>
      <c r="O50" s="286"/>
      <c r="P50" s="286"/>
      <c r="Q50" s="286"/>
      <c r="R50" s="286"/>
      <c r="S50" s="286"/>
      <c r="T50" s="286"/>
      <c r="U50" s="286"/>
      <c r="V50" s="286"/>
      <c r="W50" s="286"/>
      <c r="X50" s="286"/>
    </row>
    <row r="51" spans="1:24" ht="13.5" customHeight="1" x14ac:dyDescent="0.2">
      <c r="A51" s="286"/>
      <c r="B51" s="286"/>
      <c r="C51" s="286"/>
      <c r="D51" s="286"/>
      <c r="E51" s="286"/>
      <c r="F51" s="286"/>
      <c r="G51" s="286"/>
      <c r="H51" s="286"/>
      <c r="I51" s="286"/>
      <c r="J51" s="286"/>
      <c r="K51" s="286"/>
      <c r="L51" s="286"/>
      <c r="M51" s="286"/>
      <c r="N51" s="286"/>
      <c r="O51" s="286"/>
      <c r="P51" s="286"/>
      <c r="Q51" s="286"/>
      <c r="R51" s="286"/>
      <c r="S51" s="286"/>
      <c r="T51" s="286"/>
      <c r="U51" s="286"/>
      <c r="V51" s="286"/>
      <c r="W51" s="286"/>
      <c r="X51" s="286"/>
    </row>
    <row r="52" spans="1:24" ht="13.5" customHeight="1" x14ac:dyDescent="0.2">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row>
    <row r="53" spans="1:24" ht="13.5" customHeight="1" x14ac:dyDescent="0.2">
      <c r="A53" s="286"/>
      <c r="B53" s="286"/>
      <c r="C53" s="286"/>
      <c r="D53" s="286"/>
      <c r="E53" s="286"/>
      <c r="F53" s="286"/>
      <c r="G53" s="286"/>
      <c r="H53" s="286"/>
      <c r="I53" s="286"/>
      <c r="J53" s="286"/>
      <c r="K53" s="286"/>
      <c r="L53" s="286"/>
      <c r="M53" s="286"/>
      <c r="N53" s="286"/>
      <c r="O53" s="286"/>
      <c r="P53" s="286"/>
      <c r="Q53" s="286"/>
      <c r="R53" s="286"/>
      <c r="S53" s="286"/>
      <c r="T53" s="286"/>
      <c r="U53" s="286"/>
      <c r="V53" s="286"/>
      <c r="W53" s="286"/>
      <c r="X53" s="286"/>
    </row>
    <row r="54" spans="1:24" ht="13.5" customHeight="1" x14ac:dyDescent="0.2">
      <c r="A54" s="286"/>
      <c r="B54" s="286"/>
      <c r="C54" s="286"/>
      <c r="D54" s="286"/>
      <c r="E54" s="286"/>
      <c r="F54" s="286"/>
      <c r="G54" s="286"/>
      <c r="H54" s="286"/>
      <c r="I54" s="286"/>
      <c r="J54" s="286"/>
      <c r="K54" s="286"/>
      <c r="L54" s="286"/>
      <c r="M54" s="286"/>
      <c r="N54" s="286"/>
      <c r="O54" s="286"/>
      <c r="P54" s="286"/>
      <c r="Q54" s="286"/>
      <c r="R54" s="286"/>
      <c r="S54" s="286"/>
      <c r="T54" s="286"/>
      <c r="U54" s="286"/>
      <c r="V54" s="286"/>
      <c r="W54" s="286"/>
      <c r="X54" s="286"/>
    </row>
    <row r="55" spans="1:24" ht="13.5" customHeight="1" x14ac:dyDescent="0.2">
      <c r="A55" s="286"/>
      <c r="B55" s="286"/>
      <c r="C55" s="286"/>
      <c r="D55" s="286"/>
      <c r="E55" s="286"/>
      <c r="F55" s="286"/>
      <c r="G55" s="286"/>
      <c r="H55" s="286"/>
      <c r="I55" s="286"/>
      <c r="J55" s="286"/>
      <c r="K55" s="286"/>
      <c r="L55" s="286"/>
      <c r="M55" s="286"/>
      <c r="N55" s="286"/>
      <c r="O55" s="286"/>
      <c r="P55" s="286"/>
      <c r="Q55" s="286"/>
      <c r="R55" s="286"/>
      <c r="S55" s="286"/>
      <c r="T55" s="286"/>
      <c r="U55" s="286"/>
      <c r="V55" s="286"/>
      <c r="W55" s="286"/>
      <c r="X55" s="286"/>
    </row>
    <row r="56" spans="1:24" ht="13.5" customHeight="1" x14ac:dyDescent="0.2">
      <c r="A56" s="286"/>
      <c r="B56" s="286"/>
      <c r="C56" s="286"/>
      <c r="D56" s="286"/>
      <c r="E56" s="286"/>
      <c r="F56" s="286"/>
      <c r="G56" s="286"/>
      <c r="H56" s="286"/>
      <c r="I56" s="286"/>
      <c r="J56" s="286"/>
      <c r="K56" s="286"/>
      <c r="L56" s="286"/>
      <c r="M56" s="286"/>
      <c r="N56" s="286"/>
      <c r="O56" s="286"/>
      <c r="P56" s="286"/>
      <c r="Q56" s="286"/>
      <c r="R56" s="286"/>
      <c r="S56" s="286"/>
      <c r="T56" s="286"/>
      <c r="U56" s="286"/>
      <c r="V56" s="286"/>
      <c r="W56" s="286"/>
      <c r="X56" s="286"/>
    </row>
    <row r="57" spans="1:24" ht="13.5" customHeight="1" x14ac:dyDescent="0.2">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6"/>
    </row>
    <row r="58" spans="1:24" ht="13.5" customHeight="1" x14ac:dyDescent="0.2">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row>
    <row r="59" spans="1:24" ht="13.5" customHeight="1" x14ac:dyDescent="0.2">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row>
    <row r="60" spans="1:24" ht="13.5" customHeight="1" x14ac:dyDescent="0.2">
      <c r="A60" s="286"/>
      <c r="B60" s="286"/>
      <c r="C60" s="286"/>
      <c r="D60" s="286"/>
      <c r="E60" s="286"/>
      <c r="F60" s="286"/>
      <c r="G60" s="286"/>
      <c r="H60" s="286"/>
      <c r="I60" s="286"/>
      <c r="J60" s="286"/>
      <c r="K60" s="286"/>
      <c r="L60" s="286"/>
      <c r="M60" s="286"/>
      <c r="N60" s="286"/>
      <c r="O60" s="286"/>
      <c r="P60" s="286"/>
      <c r="Q60" s="286"/>
      <c r="R60" s="286"/>
      <c r="S60" s="286"/>
      <c r="T60" s="286"/>
      <c r="U60" s="286"/>
      <c r="V60" s="286"/>
      <c r="W60" s="286"/>
      <c r="X60" s="286"/>
    </row>
    <row r="61" spans="1:24" ht="13.5" customHeight="1" x14ac:dyDescent="0.2">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row>
    <row r="62" spans="1:24" ht="13.5" customHeight="1" x14ac:dyDescent="0.2">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row>
    <row r="63" spans="1:24" ht="13.5" customHeight="1" x14ac:dyDescent="0.2">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row>
    <row r="64" spans="1:24" ht="13.5" customHeight="1" x14ac:dyDescent="0.2">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row>
    <row r="65" spans="1:24" ht="13.5" customHeight="1" x14ac:dyDescent="0.2">
      <c r="A65" s="286"/>
      <c r="B65" s="286"/>
      <c r="C65" s="286"/>
      <c r="D65" s="286"/>
      <c r="E65" s="286"/>
      <c r="F65" s="286"/>
      <c r="G65" s="286"/>
      <c r="H65" s="286"/>
      <c r="I65" s="286"/>
      <c r="J65" s="286"/>
      <c r="K65" s="286"/>
      <c r="L65" s="286"/>
      <c r="M65" s="286"/>
      <c r="N65" s="286"/>
      <c r="O65" s="286"/>
      <c r="P65" s="286"/>
      <c r="Q65" s="286"/>
      <c r="R65" s="286"/>
      <c r="S65" s="286"/>
      <c r="T65" s="286"/>
      <c r="U65" s="286"/>
      <c r="V65" s="286"/>
      <c r="W65" s="286"/>
      <c r="X65" s="286"/>
    </row>
    <row r="66" spans="1:24" ht="13.5" customHeight="1" x14ac:dyDescent="0.2">
      <c r="A66" s="286"/>
      <c r="B66" s="286"/>
      <c r="C66" s="286"/>
      <c r="D66" s="286"/>
      <c r="E66" s="286"/>
      <c r="F66" s="286"/>
      <c r="G66" s="286"/>
      <c r="H66" s="286"/>
      <c r="I66" s="286"/>
      <c r="J66" s="286"/>
      <c r="K66" s="286"/>
      <c r="L66" s="286"/>
      <c r="M66" s="286"/>
      <c r="N66" s="286"/>
      <c r="O66" s="286"/>
      <c r="P66" s="286"/>
      <c r="Q66" s="286"/>
      <c r="R66" s="286"/>
      <c r="S66" s="286"/>
      <c r="T66" s="286"/>
      <c r="U66" s="286"/>
      <c r="V66" s="286"/>
      <c r="W66" s="286"/>
      <c r="X66" s="286"/>
    </row>
    <row r="67" spans="1:24" ht="13.5" customHeight="1" x14ac:dyDescent="0.2">
      <c r="A67" s="286"/>
      <c r="B67" s="286"/>
      <c r="C67" s="286"/>
      <c r="D67" s="286"/>
      <c r="E67" s="286"/>
      <c r="F67" s="286"/>
      <c r="G67" s="286"/>
      <c r="H67" s="286"/>
      <c r="I67" s="286"/>
      <c r="J67" s="286"/>
      <c r="K67" s="286"/>
      <c r="L67" s="286"/>
      <c r="M67" s="286"/>
      <c r="N67" s="286"/>
      <c r="O67" s="286"/>
      <c r="P67" s="286"/>
      <c r="Q67" s="286"/>
      <c r="R67" s="286"/>
      <c r="S67" s="286"/>
      <c r="T67" s="286"/>
      <c r="U67" s="286"/>
      <c r="V67" s="286"/>
      <c r="W67" s="286"/>
      <c r="X67" s="286"/>
    </row>
    <row r="68" spans="1:24" ht="13.5" customHeight="1" x14ac:dyDescent="0.2">
      <c r="A68" s="286"/>
      <c r="B68" s="286"/>
      <c r="C68" s="286"/>
      <c r="D68" s="286"/>
      <c r="E68" s="286"/>
      <c r="F68" s="286"/>
      <c r="G68" s="286"/>
      <c r="H68" s="286"/>
      <c r="I68" s="286"/>
      <c r="J68" s="286"/>
      <c r="K68" s="286"/>
      <c r="L68" s="286"/>
      <c r="M68" s="286"/>
      <c r="N68" s="286"/>
      <c r="O68" s="286"/>
      <c r="P68" s="286"/>
      <c r="Q68" s="286"/>
      <c r="R68" s="286"/>
      <c r="S68" s="286"/>
      <c r="T68" s="286"/>
      <c r="U68" s="286"/>
      <c r="V68" s="286"/>
      <c r="W68" s="286"/>
      <c r="X68" s="286"/>
    </row>
    <row r="69" spans="1:24" ht="13.5" customHeight="1" x14ac:dyDescent="0.2">
      <c r="A69" s="286"/>
      <c r="B69" s="286"/>
      <c r="C69" s="286"/>
      <c r="D69" s="286"/>
      <c r="E69" s="286"/>
      <c r="F69" s="286"/>
      <c r="G69" s="286"/>
      <c r="H69" s="286"/>
      <c r="I69" s="286"/>
      <c r="J69" s="286"/>
      <c r="K69" s="286"/>
      <c r="L69" s="286"/>
      <c r="M69" s="286"/>
      <c r="N69" s="286"/>
      <c r="O69" s="286"/>
      <c r="P69" s="286"/>
      <c r="Q69" s="286"/>
      <c r="R69" s="286"/>
      <c r="S69" s="286"/>
      <c r="T69" s="286"/>
      <c r="U69" s="286"/>
      <c r="V69" s="286"/>
      <c r="W69" s="286"/>
      <c r="X69" s="286"/>
    </row>
    <row r="70" spans="1:24" ht="13.5" customHeight="1" x14ac:dyDescent="0.2">
      <c r="A70" s="286"/>
      <c r="B70" s="286"/>
      <c r="C70" s="286"/>
      <c r="D70" s="286"/>
      <c r="E70" s="286"/>
      <c r="F70" s="286"/>
      <c r="G70" s="286"/>
      <c r="H70" s="286"/>
      <c r="I70" s="286"/>
      <c r="J70" s="286"/>
      <c r="K70" s="286"/>
      <c r="L70" s="286"/>
      <c r="M70" s="286"/>
      <c r="N70" s="286"/>
      <c r="O70" s="286"/>
      <c r="P70" s="286"/>
      <c r="Q70" s="286"/>
      <c r="R70" s="286"/>
      <c r="S70" s="286"/>
      <c r="T70" s="286"/>
      <c r="U70" s="286"/>
      <c r="V70" s="286"/>
      <c r="W70" s="286"/>
      <c r="X70" s="286"/>
    </row>
    <row r="71" spans="1:24" ht="13.5" customHeight="1" x14ac:dyDescent="0.2">
      <c r="A71" s="286"/>
      <c r="B71" s="286"/>
      <c r="C71" s="286"/>
      <c r="D71" s="286"/>
      <c r="E71" s="286"/>
      <c r="F71" s="286"/>
      <c r="G71" s="286"/>
      <c r="H71" s="286"/>
      <c r="I71" s="286"/>
      <c r="J71" s="286"/>
      <c r="K71" s="286"/>
      <c r="L71" s="286"/>
      <c r="M71" s="286"/>
      <c r="N71" s="286"/>
      <c r="O71" s="286"/>
      <c r="P71" s="286"/>
      <c r="Q71" s="286"/>
      <c r="R71" s="286"/>
      <c r="S71" s="286"/>
      <c r="T71" s="286"/>
      <c r="U71" s="286"/>
      <c r="V71" s="286"/>
      <c r="W71" s="286"/>
      <c r="X71" s="286"/>
    </row>
    <row r="72" spans="1:24" ht="13.5" customHeight="1" x14ac:dyDescent="0.2">
      <c r="A72" s="286"/>
      <c r="B72" s="286"/>
      <c r="C72" s="286"/>
      <c r="D72" s="286"/>
      <c r="E72" s="286"/>
      <c r="F72" s="286"/>
      <c r="G72" s="286"/>
      <c r="H72" s="286"/>
      <c r="I72" s="286"/>
      <c r="J72" s="286"/>
      <c r="K72" s="286"/>
      <c r="L72" s="286"/>
      <c r="M72" s="286"/>
      <c r="N72" s="286"/>
      <c r="O72" s="286"/>
      <c r="P72" s="286"/>
      <c r="Q72" s="286"/>
      <c r="R72" s="286"/>
      <c r="S72" s="286"/>
      <c r="T72" s="286"/>
      <c r="U72" s="286"/>
      <c r="V72" s="286"/>
      <c r="W72" s="286"/>
      <c r="X72" s="286"/>
    </row>
    <row r="73" spans="1:24" ht="13.5" customHeight="1" x14ac:dyDescent="0.2">
      <c r="A73" s="286"/>
      <c r="B73" s="286"/>
      <c r="C73" s="286"/>
      <c r="D73" s="286"/>
      <c r="E73" s="286"/>
      <c r="F73" s="286"/>
      <c r="G73" s="286"/>
      <c r="H73" s="286"/>
      <c r="I73" s="286"/>
      <c r="J73" s="286"/>
      <c r="K73" s="286"/>
      <c r="L73" s="286"/>
      <c r="M73" s="286"/>
      <c r="N73" s="286"/>
      <c r="O73" s="286"/>
      <c r="P73" s="286"/>
      <c r="Q73" s="286"/>
      <c r="R73" s="286"/>
      <c r="S73" s="286"/>
      <c r="T73" s="286"/>
      <c r="U73" s="286"/>
      <c r="V73" s="286"/>
      <c r="W73" s="286"/>
      <c r="X73" s="286"/>
    </row>
    <row r="74" spans="1:24" ht="13.5" customHeight="1" x14ac:dyDescent="0.2">
      <c r="A74" s="286"/>
      <c r="B74" s="286"/>
      <c r="C74" s="286"/>
      <c r="D74" s="286"/>
      <c r="E74" s="286"/>
      <c r="F74" s="286"/>
      <c r="G74" s="286"/>
      <c r="H74" s="286"/>
      <c r="I74" s="286"/>
      <c r="J74" s="286"/>
      <c r="K74" s="286"/>
      <c r="L74" s="286"/>
      <c r="M74" s="286"/>
      <c r="N74" s="286"/>
      <c r="O74" s="286"/>
      <c r="P74" s="286"/>
      <c r="Q74" s="286"/>
      <c r="R74" s="286"/>
      <c r="S74" s="286"/>
      <c r="T74" s="286"/>
      <c r="U74" s="286"/>
      <c r="V74" s="286"/>
      <c r="W74" s="286"/>
      <c r="X74" s="286"/>
    </row>
    <row r="75" spans="1:24" ht="13.5" customHeight="1" x14ac:dyDescent="0.2">
      <c r="A75" s="286"/>
      <c r="B75" s="286"/>
      <c r="C75" s="286"/>
      <c r="D75" s="286"/>
      <c r="E75" s="286"/>
      <c r="F75" s="286"/>
      <c r="G75" s="286"/>
      <c r="H75" s="286"/>
      <c r="I75" s="286"/>
      <c r="J75" s="286"/>
      <c r="K75" s="286"/>
      <c r="L75" s="286"/>
      <c r="M75" s="286"/>
      <c r="N75" s="286"/>
      <c r="O75" s="286"/>
      <c r="P75" s="286"/>
      <c r="Q75" s="286"/>
      <c r="R75" s="286"/>
      <c r="S75" s="286"/>
      <c r="T75" s="286"/>
      <c r="U75" s="286"/>
      <c r="V75" s="286"/>
      <c r="W75" s="286"/>
      <c r="X75" s="286"/>
    </row>
    <row r="76" spans="1:24" ht="13.5" customHeight="1" x14ac:dyDescent="0.2">
      <c r="A76" s="286"/>
      <c r="B76" s="286"/>
      <c r="C76" s="286"/>
      <c r="D76" s="286"/>
      <c r="E76" s="286"/>
      <c r="F76" s="286"/>
      <c r="G76" s="286"/>
      <c r="H76" s="286"/>
      <c r="I76" s="286"/>
      <c r="J76" s="286"/>
      <c r="K76" s="286"/>
      <c r="L76" s="286"/>
      <c r="M76" s="286"/>
      <c r="N76" s="286"/>
      <c r="O76" s="286"/>
      <c r="P76" s="286"/>
      <c r="Q76" s="286"/>
      <c r="R76" s="286"/>
      <c r="S76" s="286"/>
      <c r="T76" s="286"/>
      <c r="U76" s="286"/>
      <c r="V76" s="286"/>
      <c r="W76" s="286"/>
      <c r="X76" s="286"/>
    </row>
    <row r="77" spans="1:24" ht="13.5" customHeight="1" x14ac:dyDescent="0.2">
      <c r="A77" s="286"/>
      <c r="B77" s="286"/>
      <c r="C77" s="286"/>
      <c r="D77" s="286"/>
      <c r="E77" s="286"/>
      <c r="F77" s="286"/>
      <c r="G77" s="286"/>
      <c r="H77" s="286"/>
      <c r="I77" s="286"/>
      <c r="J77" s="286"/>
      <c r="K77" s="286"/>
      <c r="L77" s="286"/>
      <c r="M77" s="286"/>
      <c r="N77" s="286"/>
      <c r="O77" s="286"/>
      <c r="P77" s="286"/>
      <c r="Q77" s="286"/>
      <c r="R77" s="286"/>
      <c r="S77" s="286"/>
      <c r="T77" s="286"/>
      <c r="U77" s="286"/>
      <c r="V77" s="286"/>
      <c r="W77" s="286"/>
      <c r="X77" s="286"/>
    </row>
    <row r="78" spans="1:24" ht="13.5" customHeight="1" x14ac:dyDescent="0.2">
      <c r="A78" s="286"/>
      <c r="B78" s="286"/>
      <c r="C78" s="286"/>
      <c r="D78" s="286"/>
      <c r="E78" s="286"/>
      <c r="F78" s="286"/>
      <c r="G78" s="286"/>
      <c r="H78" s="286"/>
      <c r="I78" s="286"/>
      <c r="J78" s="286"/>
      <c r="K78" s="286"/>
      <c r="L78" s="286"/>
      <c r="M78" s="286"/>
      <c r="N78" s="286"/>
      <c r="O78" s="286"/>
      <c r="P78" s="286"/>
      <c r="Q78" s="286"/>
      <c r="R78" s="286"/>
      <c r="S78" s="286"/>
      <c r="T78" s="286"/>
      <c r="U78" s="286"/>
      <c r="V78" s="286"/>
      <c r="W78" s="286"/>
      <c r="X78" s="286"/>
    </row>
    <row r="79" spans="1:24" ht="13.5" customHeight="1" x14ac:dyDescent="0.2">
      <c r="A79" s="286"/>
      <c r="B79" s="286"/>
      <c r="C79" s="286"/>
      <c r="D79" s="286"/>
      <c r="E79" s="286"/>
      <c r="F79" s="286"/>
      <c r="G79" s="286"/>
      <c r="H79" s="286"/>
      <c r="I79" s="286"/>
      <c r="J79" s="286"/>
      <c r="K79" s="286"/>
      <c r="L79" s="286"/>
      <c r="M79" s="286"/>
      <c r="N79" s="286"/>
      <c r="O79" s="286"/>
      <c r="P79" s="286"/>
      <c r="Q79" s="286"/>
      <c r="R79" s="286"/>
      <c r="S79" s="286"/>
      <c r="T79" s="286"/>
      <c r="U79" s="286"/>
      <c r="V79" s="286"/>
      <c r="W79" s="286"/>
      <c r="X79" s="286"/>
    </row>
    <row r="80" spans="1:24" ht="13.5" customHeight="1" x14ac:dyDescent="0.2">
      <c r="A80" s="286"/>
      <c r="B80" s="286"/>
      <c r="C80" s="286"/>
      <c r="D80" s="286"/>
      <c r="E80" s="286"/>
      <c r="F80" s="286"/>
      <c r="G80" s="286"/>
      <c r="H80" s="286"/>
      <c r="I80" s="286"/>
      <c r="J80" s="286"/>
      <c r="K80" s="286"/>
      <c r="L80" s="286"/>
      <c r="M80" s="286"/>
      <c r="N80" s="286"/>
      <c r="O80" s="286"/>
      <c r="P80" s="286"/>
      <c r="Q80" s="286"/>
      <c r="R80" s="286"/>
      <c r="S80" s="286"/>
      <c r="T80" s="286"/>
      <c r="U80" s="286"/>
      <c r="V80" s="286"/>
      <c r="W80" s="286"/>
      <c r="X80" s="286"/>
    </row>
    <row r="81" spans="1:24" ht="13.5" customHeight="1" x14ac:dyDescent="0.2">
      <c r="A81" s="286"/>
      <c r="B81" s="286"/>
      <c r="C81" s="286"/>
      <c r="D81" s="286"/>
      <c r="E81" s="286"/>
      <c r="F81" s="286"/>
      <c r="G81" s="286"/>
      <c r="H81" s="286"/>
      <c r="I81" s="286"/>
      <c r="J81" s="286"/>
      <c r="K81" s="286"/>
      <c r="L81" s="286"/>
      <c r="M81" s="286"/>
      <c r="N81" s="286"/>
      <c r="O81" s="286"/>
      <c r="P81" s="286"/>
      <c r="Q81" s="286"/>
      <c r="R81" s="286"/>
      <c r="S81" s="286"/>
      <c r="T81" s="286"/>
      <c r="U81" s="286"/>
      <c r="V81" s="286"/>
      <c r="W81" s="286"/>
      <c r="X81" s="286"/>
    </row>
    <row r="82" spans="1:24" ht="13.5" customHeight="1" x14ac:dyDescent="0.2">
      <c r="A82" s="286"/>
      <c r="B82" s="286"/>
      <c r="C82" s="286"/>
      <c r="D82" s="286"/>
      <c r="E82" s="286"/>
      <c r="F82" s="286"/>
      <c r="G82" s="286"/>
      <c r="H82" s="286"/>
      <c r="I82" s="286"/>
      <c r="J82" s="286"/>
      <c r="K82" s="286"/>
      <c r="L82" s="286"/>
      <c r="M82" s="286"/>
      <c r="N82" s="286"/>
      <c r="O82" s="286"/>
      <c r="P82" s="286"/>
      <c r="Q82" s="286"/>
      <c r="R82" s="286"/>
      <c r="S82" s="286"/>
      <c r="T82" s="286"/>
      <c r="U82" s="286"/>
      <c r="V82" s="286"/>
      <c r="W82" s="286"/>
      <c r="X82" s="286"/>
    </row>
    <row r="83" spans="1:24" ht="13.5" customHeight="1" x14ac:dyDescent="0.2">
      <c r="A83" s="286"/>
      <c r="B83" s="286"/>
      <c r="C83" s="286"/>
      <c r="D83" s="286"/>
      <c r="E83" s="286"/>
      <c r="F83" s="286"/>
      <c r="G83" s="286"/>
      <c r="H83" s="286"/>
      <c r="I83" s="286"/>
      <c r="J83" s="286"/>
      <c r="K83" s="286"/>
      <c r="L83" s="286"/>
      <c r="M83" s="286"/>
      <c r="N83" s="286"/>
      <c r="O83" s="286"/>
      <c r="P83" s="286"/>
      <c r="Q83" s="286"/>
      <c r="R83" s="286"/>
      <c r="S83" s="286"/>
      <c r="T83" s="286"/>
      <c r="U83" s="286"/>
      <c r="V83" s="286"/>
      <c r="W83" s="286"/>
      <c r="X83" s="286"/>
    </row>
    <row r="84" spans="1:24" ht="13.5" customHeight="1" x14ac:dyDescent="0.2">
      <c r="A84" s="286"/>
      <c r="B84" s="286"/>
      <c r="C84" s="286"/>
      <c r="D84" s="286"/>
      <c r="E84" s="286"/>
      <c r="F84" s="286"/>
      <c r="G84" s="286"/>
      <c r="H84" s="286"/>
      <c r="I84" s="286"/>
      <c r="J84" s="286"/>
      <c r="K84" s="286"/>
      <c r="L84" s="286"/>
      <c r="M84" s="286"/>
      <c r="N84" s="286"/>
      <c r="O84" s="286"/>
      <c r="P84" s="286"/>
      <c r="Q84" s="286"/>
      <c r="R84" s="286"/>
      <c r="S84" s="286"/>
      <c r="T84" s="286"/>
      <c r="U84" s="286"/>
      <c r="V84" s="286"/>
      <c r="W84" s="286"/>
      <c r="X84" s="286"/>
    </row>
    <row r="85" spans="1:24" ht="13.5" customHeight="1" x14ac:dyDescent="0.2">
      <c r="A85" s="286"/>
      <c r="B85" s="286"/>
      <c r="C85" s="286"/>
      <c r="D85" s="286"/>
      <c r="E85" s="286"/>
      <c r="F85" s="286"/>
      <c r="G85" s="286"/>
      <c r="H85" s="286"/>
      <c r="I85" s="286"/>
      <c r="J85" s="286"/>
      <c r="K85" s="286"/>
      <c r="L85" s="286"/>
      <c r="M85" s="286"/>
      <c r="N85" s="286"/>
      <c r="O85" s="286"/>
      <c r="P85" s="286"/>
      <c r="Q85" s="286"/>
      <c r="R85" s="286"/>
      <c r="S85" s="286"/>
      <c r="T85" s="286"/>
      <c r="U85" s="286"/>
      <c r="V85" s="286"/>
      <c r="W85" s="286"/>
      <c r="X85" s="286"/>
    </row>
    <row r="86" spans="1:24" ht="13.5" customHeight="1" x14ac:dyDescent="0.2">
      <c r="A86" s="286"/>
      <c r="B86" s="286"/>
      <c r="C86" s="286"/>
      <c r="D86" s="286"/>
      <c r="E86" s="286"/>
      <c r="F86" s="286"/>
      <c r="G86" s="286"/>
      <c r="H86" s="286"/>
      <c r="I86" s="286"/>
      <c r="J86" s="286"/>
      <c r="K86" s="286"/>
      <c r="L86" s="286"/>
      <c r="M86" s="286"/>
      <c r="N86" s="286"/>
      <c r="O86" s="286"/>
      <c r="P86" s="286"/>
      <c r="Q86" s="286"/>
      <c r="R86" s="286"/>
      <c r="S86" s="286"/>
      <c r="T86" s="286"/>
      <c r="U86" s="286"/>
      <c r="V86" s="286"/>
      <c r="W86" s="286"/>
      <c r="X86" s="286"/>
    </row>
    <row r="87" spans="1:24" ht="13.5" customHeight="1" x14ac:dyDescent="0.2">
      <c r="A87" s="286"/>
      <c r="B87" s="286"/>
      <c r="C87" s="286"/>
      <c r="D87" s="286"/>
      <c r="E87" s="286"/>
      <c r="F87" s="286"/>
      <c r="G87" s="286"/>
      <c r="H87" s="286"/>
      <c r="I87" s="286"/>
      <c r="J87" s="286"/>
      <c r="K87" s="286"/>
      <c r="L87" s="286"/>
      <c r="M87" s="286"/>
      <c r="N87" s="286"/>
      <c r="O87" s="286"/>
      <c r="P87" s="286"/>
      <c r="Q87" s="286"/>
      <c r="R87" s="286"/>
      <c r="S87" s="286"/>
      <c r="T87" s="286"/>
      <c r="U87" s="286"/>
      <c r="V87" s="286"/>
      <c r="W87" s="286"/>
      <c r="X87" s="286"/>
    </row>
    <row r="88" spans="1:24" ht="13.5" customHeight="1" x14ac:dyDescent="0.2">
      <c r="A88" s="286"/>
      <c r="B88" s="286"/>
      <c r="C88" s="286"/>
      <c r="D88" s="286"/>
      <c r="E88" s="286"/>
      <c r="F88" s="286"/>
      <c r="G88" s="286"/>
      <c r="H88" s="286"/>
      <c r="I88" s="286"/>
      <c r="J88" s="286"/>
      <c r="K88" s="286"/>
      <c r="L88" s="286"/>
      <c r="M88" s="286"/>
      <c r="N88" s="286"/>
      <c r="O88" s="286"/>
      <c r="P88" s="286"/>
      <c r="Q88" s="286"/>
      <c r="R88" s="286"/>
      <c r="S88" s="286"/>
      <c r="T88" s="286"/>
      <c r="U88" s="286"/>
      <c r="V88" s="286"/>
      <c r="W88" s="286"/>
      <c r="X88" s="286"/>
    </row>
    <row r="89" spans="1:24" ht="13.5" customHeight="1" x14ac:dyDescent="0.2">
      <c r="A89" s="286"/>
      <c r="B89" s="286"/>
      <c r="C89" s="286"/>
      <c r="D89" s="286"/>
      <c r="E89" s="286"/>
      <c r="F89" s="286"/>
      <c r="G89" s="286"/>
      <c r="H89" s="286"/>
      <c r="I89" s="286"/>
      <c r="J89" s="286"/>
      <c r="K89" s="286"/>
      <c r="L89" s="286"/>
      <c r="M89" s="286"/>
      <c r="N89" s="286"/>
      <c r="O89" s="286"/>
      <c r="P89" s="286"/>
      <c r="Q89" s="286"/>
      <c r="R89" s="286"/>
      <c r="S89" s="286"/>
      <c r="T89" s="286"/>
      <c r="U89" s="286"/>
      <c r="V89" s="286"/>
      <c r="W89" s="286"/>
      <c r="X89" s="286"/>
    </row>
    <row r="90" spans="1:24" ht="13.5" customHeight="1" x14ac:dyDescent="0.2">
      <c r="A90" s="286"/>
      <c r="B90" s="286"/>
      <c r="C90" s="286"/>
      <c r="D90" s="286"/>
      <c r="E90" s="286"/>
      <c r="F90" s="286"/>
      <c r="G90" s="286"/>
      <c r="H90" s="286"/>
      <c r="I90" s="286"/>
      <c r="J90" s="286"/>
      <c r="K90" s="286"/>
      <c r="L90" s="286"/>
      <c r="M90" s="286"/>
      <c r="N90" s="286"/>
      <c r="O90" s="286"/>
      <c r="P90" s="286"/>
      <c r="Q90" s="286"/>
      <c r="R90" s="286"/>
      <c r="S90" s="286"/>
      <c r="T90" s="286"/>
      <c r="U90" s="286"/>
      <c r="V90" s="286"/>
      <c r="W90" s="286"/>
      <c r="X90" s="286"/>
    </row>
    <row r="91" spans="1:24" ht="13.5" customHeight="1" x14ac:dyDescent="0.2">
      <c r="A91" s="286"/>
      <c r="B91" s="286"/>
      <c r="C91" s="286"/>
      <c r="D91" s="286"/>
      <c r="E91" s="286"/>
      <c r="F91" s="286"/>
      <c r="G91" s="286"/>
      <c r="H91" s="286"/>
      <c r="I91" s="286"/>
      <c r="J91" s="286"/>
      <c r="K91" s="286"/>
      <c r="L91" s="286"/>
      <c r="M91" s="286"/>
      <c r="N91" s="286"/>
      <c r="O91" s="286"/>
      <c r="P91" s="286"/>
      <c r="Q91" s="286"/>
      <c r="R91" s="286"/>
      <c r="S91" s="286"/>
      <c r="T91" s="286"/>
      <c r="U91" s="286"/>
      <c r="V91" s="286"/>
      <c r="W91" s="286"/>
      <c r="X91" s="286"/>
    </row>
    <row r="92" spans="1:24" ht="13.5" customHeight="1" x14ac:dyDescent="0.2">
      <c r="A92" s="286"/>
      <c r="B92" s="286"/>
      <c r="C92" s="286"/>
      <c r="D92" s="286"/>
      <c r="E92" s="286"/>
      <c r="F92" s="286"/>
      <c r="G92" s="286"/>
      <c r="H92" s="286"/>
      <c r="I92" s="286"/>
      <c r="J92" s="286"/>
      <c r="K92" s="286"/>
      <c r="L92" s="286"/>
      <c r="M92" s="286"/>
      <c r="N92" s="286"/>
      <c r="O92" s="286"/>
      <c r="P92" s="286"/>
      <c r="Q92" s="286"/>
      <c r="R92" s="286"/>
      <c r="S92" s="286"/>
      <c r="T92" s="286"/>
      <c r="U92" s="286"/>
      <c r="V92" s="286"/>
      <c r="W92" s="286"/>
      <c r="X92" s="286"/>
    </row>
    <row r="93" spans="1:24" ht="13.5" customHeight="1" x14ac:dyDescent="0.2">
      <c r="A93" s="286"/>
      <c r="B93" s="286"/>
      <c r="C93" s="286"/>
      <c r="D93" s="286"/>
      <c r="E93" s="286"/>
      <c r="F93" s="286"/>
      <c r="G93" s="286"/>
      <c r="H93" s="286"/>
      <c r="I93" s="286"/>
      <c r="J93" s="286"/>
      <c r="K93" s="286"/>
      <c r="L93" s="286"/>
      <c r="M93" s="286"/>
      <c r="N93" s="286"/>
      <c r="O93" s="286"/>
      <c r="P93" s="286"/>
      <c r="Q93" s="286"/>
      <c r="R93" s="286"/>
      <c r="S93" s="286"/>
      <c r="T93" s="286"/>
      <c r="U93" s="286"/>
      <c r="V93" s="286"/>
      <c r="W93" s="286"/>
      <c r="X93" s="286"/>
    </row>
    <row r="94" spans="1:24" ht="13.5" customHeight="1" x14ac:dyDescent="0.2">
      <c r="A94" s="286"/>
      <c r="B94" s="286"/>
      <c r="C94" s="286"/>
      <c r="D94" s="286"/>
      <c r="E94" s="286"/>
      <c r="F94" s="286"/>
      <c r="G94" s="286"/>
      <c r="H94" s="286"/>
      <c r="I94" s="286"/>
      <c r="J94" s="286"/>
      <c r="K94" s="286"/>
      <c r="L94" s="286"/>
      <c r="M94" s="286"/>
      <c r="N94" s="286"/>
      <c r="O94" s="286"/>
      <c r="P94" s="286"/>
      <c r="Q94" s="286"/>
      <c r="R94" s="286"/>
      <c r="S94" s="286"/>
      <c r="T94" s="286"/>
      <c r="U94" s="286"/>
      <c r="V94" s="286"/>
      <c r="W94" s="286"/>
      <c r="X94" s="286"/>
    </row>
    <row r="95" spans="1:24" ht="13.5" customHeight="1" x14ac:dyDescent="0.2">
      <c r="A95" s="286"/>
      <c r="B95" s="286"/>
      <c r="C95" s="286"/>
      <c r="D95" s="286"/>
      <c r="E95" s="286"/>
      <c r="F95" s="286"/>
      <c r="G95" s="286"/>
      <c r="H95" s="286"/>
    </row>
    <row r="96" spans="1:24" ht="13.5" customHeight="1" x14ac:dyDescent="0.2">
      <c r="A96" s="286"/>
      <c r="B96" s="286"/>
      <c r="C96" s="286"/>
      <c r="D96" s="286"/>
      <c r="E96" s="286"/>
      <c r="F96" s="286"/>
      <c r="G96" s="286"/>
      <c r="H96" s="286"/>
    </row>
  </sheetData>
  <mergeCells count="40">
    <mergeCell ref="A43:E43"/>
    <mergeCell ref="F43:H43"/>
    <mergeCell ref="A44:H49"/>
    <mergeCell ref="A37:C37"/>
    <mergeCell ref="A39:E39"/>
    <mergeCell ref="A41:E41"/>
    <mergeCell ref="F41:H41"/>
    <mergeCell ref="A16:B16"/>
    <mergeCell ref="A17:B17"/>
    <mergeCell ref="A35:C35"/>
    <mergeCell ref="A18:B18"/>
    <mergeCell ref="A19:B19"/>
    <mergeCell ref="A20:B20"/>
    <mergeCell ref="A22:B22"/>
    <mergeCell ref="A23:B23"/>
    <mergeCell ref="A24:B24"/>
    <mergeCell ref="A25:C25"/>
    <mergeCell ref="A30:C30"/>
    <mergeCell ref="A34:C34"/>
    <mergeCell ref="A26:C26"/>
    <mergeCell ref="A27:C27"/>
    <mergeCell ref="A14:B14"/>
    <mergeCell ref="A15:B15"/>
    <mergeCell ref="A9:C9"/>
    <mergeCell ref="A10:C10"/>
    <mergeCell ref="A11:C11"/>
    <mergeCell ref="A8:B8"/>
    <mergeCell ref="A1:D1"/>
    <mergeCell ref="E1:H1"/>
    <mergeCell ref="A3:B3"/>
    <mergeCell ref="E3:F3"/>
    <mergeCell ref="G3:H3"/>
    <mergeCell ref="A4:B4"/>
    <mergeCell ref="E4:F4"/>
    <mergeCell ref="G4:H4"/>
    <mergeCell ref="A5:B5"/>
    <mergeCell ref="E5:F5"/>
    <mergeCell ref="G5:H5"/>
    <mergeCell ref="A6:B6"/>
    <mergeCell ref="F6:G6"/>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sqref="A1:H1"/>
    </sheetView>
  </sheetViews>
  <sheetFormatPr defaultColWidth="10.140625" defaultRowHeight="13.5" customHeight="1" x14ac:dyDescent="0.2"/>
  <cols>
    <col min="1" max="256" width="10.140625" style="81" customWidth="1"/>
  </cols>
  <sheetData>
    <row r="1" spans="1:8" ht="15.75" customHeight="1" x14ac:dyDescent="0.2">
      <c r="A1" s="759" t="s">
        <v>37</v>
      </c>
      <c r="B1" s="760"/>
      <c r="C1" s="760"/>
      <c r="D1" s="760"/>
      <c r="E1" s="760"/>
      <c r="F1" s="760"/>
      <c r="G1" s="760"/>
      <c r="H1" s="761"/>
    </row>
    <row r="2" spans="1:8" ht="13.7" customHeight="1" x14ac:dyDescent="0.2">
      <c r="A2" s="82"/>
      <c r="B2" s="83"/>
      <c r="C2" s="83"/>
      <c r="D2" s="83"/>
      <c r="E2" s="84"/>
      <c r="F2" s="85" t="s">
        <v>38</v>
      </c>
      <c r="G2" s="85" t="s">
        <v>39</v>
      </c>
      <c r="H2" s="85" t="s">
        <v>40</v>
      </c>
    </row>
    <row r="3" spans="1:8" ht="13.7" customHeight="1" x14ac:dyDescent="0.2">
      <c r="A3" s="86" t="s">
        <v>41</v>
      </c>
      <c r="B3" s="87"/>
      <c r="C3" s="87"/>
      <c r="D3" s="87"/>
      <c r="E3" s="88"/>
      <c r="F3" s="423"/>
      <c r="G3" s="59">
        <f>DATABANK!C102</f>
        <v>190.23</v>
      </c>
      <c r="H3" s="59">
        <f>F3*G3</f>
        <v>0</v>
      </c>
    </row>
    <row r="4" spans="1:8" ht="13.7" customHeight="1" x14ac:dyDescent="0.2">
      <c r="A4" s="86" t="s">
        <v>42</v>
      </c>
      <c r="B4" s="87"/>
      <c r="C4" s="87"/>
      <c r="D4" s="87"/>
      <c r="E4" s="88"/>
      <c r="F4" s="423"/>
      <c r="G4" s="59">
        <f>DATABANK!C103</f>
        <v>432.7</v>
      </c>
      <c r="H4" s="59">
        <f>F4*G4</f>
        <v>0</v>
      </c>
    </row>
    <row r="5" spans="1:8" ht="15.75" customHeight="1" x14ac:dyDescent="0.2">
      <c r="A5" s="86" t="s">
        <v>12</v>
      </c>
      <c r="B5" s="87"/>
      <c r="C5" s="87"/>
      <c r="D5" s="87"/>
      <c r="E5" s="88"/>
      <c r="F5" s="89">
        <f>SUM(F3:F4)</f>
        <v>0</v>
      </c>
      <c r="G5" s="59"/>
      <c r="H5" s="90">
        <f>SUM(H3:H4)</f>
        <v>0</v>
      </c>
    </row>
    <row r="6" spans="1:8" ht="13.7" customHeight="1" x14ac:dyDescent="0.2">
      <c r="A6" s="91"/>
      <c r="B6" s="92"/>
      <c r="C6" s="92"/>
      <c r="D6" s="92"/>
      <c r="E6" s="92"/>
      <c r="F6" s="92"/>
      <c r="G6" s="92"/>
      <c r="H6" s="93"/>
    </row>
    <row r="7" spans="1:8" ht="13.7" customHeight="1" x14ac:dyDescent="0.2">
      <c r="A7" s="94" t="s">
        <v>43</v>
      </c>
      <c r="B7" s="95" t="str">
        <f>DATABANK!B20</f>
        <v>01.10.2022</v>
      </c>
      <c r="C7" s="5"/>
      <c r="D7" s="5"/>
      <c r="E7" s="5"/>
      <c r="F7" s="5"/>
      <c r="G7" s="5"/>
      <c r="H7" s="7"/>
    </row>
    <row r="8" spans="1:8" ht="13.7" customHeight="1" x14ac:dyDescent="0.2">
      <c r="A8" s="96"/>
      <c r="B8" s="97"/>
      <c r="C8" s="97"/>
      <c r="D8" s="97"/>
      <c r="E8" s="97"/>
      <c r="F8" s="97"/>
      <c r="G8" s="97"/>
      <c r="H8" s="98"/>
    </row>
    <row r="9" spans="1:8" ht="15.75" customHeight="1" x14ac:dyDescent="0.2">
      <c r="A9" s="759" t="s">
        <v>44</v>
      </c>
      <c r="B9" s="760"/>
      <c r="C9" s="760"/>
      <c r="D9" s="760"/>
      <c r="E9" s="760"/>
      <c r="F9" s="760"/>
      <c r="G9" s="760"/>
      <c r="H9" s="761"/>
    </row>
    <row r="10" spans="1:8" ht="13.7" customHeight="1" x14ac:dyDescent="0.2">
      <c r="A10" s="99" t="s">
        <v>45</v>
      </c>
      <c r="B10" s="92"/>
      <c r="C10" s="92"/>
      <c r="D10" s="92"/>
      <c r="E10" s="92"/>
      <c r="F10" s="92"/>
      <c r="G10" s="92"/>
      <c r="H10" s="93"/>
    </row>
    <row r="11" spans="1:8" ht="13.7" customHeight="1" x14ac:dyDescent="0.2">
      <c r="A11" s="94" t="s">
        <v>46</v>
      </c>
      <c r="B11" s="5"/>
      <c r="C11" s="5"/>
      <c r="D11" s="5"/>
      <c r="E11" s="5"/>
      <c r="F11" s="5"/>
      <c r="G11" s="5"/>
      <c r="H11" s="100">
        <f>DATABANK!C126</f>
        <v>39.020000000000003</v>
      </c>
    </row>
    <row r="12" spans="1:8" ht="13.7" customHeight="1" x14ac:dyDescent="0.2">
      <c r="A12" s="94" t="s">
        <v>47</v>
      </c>
      <c r="B12" s="5"/>
      <c r="C12" s="5"/>
      <c r="D12" s="5"/>
      <c r="E12" s="5"/>
      <c r="F12" s="5"/>
      <c r="G12" s="5"/>
      <c r="H12" s="7"/>
    </row>
    <row r="13" spans="1:8" ht="13.7" customHeight="1" x14ac:dyDescent="0.2">
      <c r="A13" s="94" t="s">
        <v>48</v>
      </c>
      <c r="B13" s="5"/>
      <c r="C13" s="5"/>
      <c r="D13" s="5"/>
      <c r="E13" s="5"/>
      <c r="F13" s="5"/>
      <c r="G13" s="5"/>
      <c r="H13" s="7"/>
    </row>
    <row r="14" spans="1:8" ht="15.75" customHeight="1" x14ac:dyDescent="0.2">
      <c r="A14" s="101"/>
      <c r="B14" s="4"/>
      <c r="C14" s="11"/>
      <c r="D14" s="4"/>
      <c r="E14" s="4"/>
      <c r="F14" s="4"/>
      <c r="G14" s="4"/>
      <c r="H14" s="102"/>
    </row>
    <row r="15" spans="1:8" ht="15.75" customHeight="1" x14ac:dyDescent="0.2">
      <c r="A15" s="94" t="s">
        <v>49</v>
      </c>
      <c r="B15" s="10"/>
      <c r="C15" s="278">
        <v>0</v>
      </c>
      <c r="D15" s="103" t="s">
        <v>50</v>
      </c>
      <c r="E15" s="5"/>
      <c r="F15" s="5"/>
      <c r="G15" s="5"/>
      <c r="H15" s="7"/>
    </row>
    <row r="16" spans="1:8" ht="14.1" customHeight="1" x14ac:dyDescent="0.2">
      <c r="A16" s="94" t="s">
        <v>51</v>
      </c>
      <c r="B16" s="5"/>
      <c r="C16" s="104"/>
      <c r="D16" s="5"/>
      <c r="E16" s="5"/>
      <c r="F16" s="5"/>
      <c r="G16" s="5"/>
      <c r="H16" s="7"/>
    </row>
    <row r="17" spans="1:8" ht="13.7" customHeight="1" x14ac:dyDescent="0.2">
      <c r="A17" s="96"/>
      <c r="B17" s="97"/>
      <c r="C17" s="97"/>
      <c r="D17" s="97"/>
      <c r="E17" s="97"/>
      <c r="F17" s="97"/>
      <c r="G17" s="97"/>
      <c r="H17" s="98"/>
    </row>
    <row r="18" spans="1:8" ht="13.7" customHeight="1" x14ac:dyDescent="0.2">
      <c r="A18" s="86" t="s">
        <v>52</v>
      </c>
      <c r="B18" s="87"/>
      <c r="C18" s="87"/>
      <c r="D18" s="87"/>
      <c r="E18" s="88"/>
      <c r="F18" s="423"/>
      <c r="G18" s="59">
        <f t="shared" ref="G18:G21" si="0">MAX(0.25*C$15,H$11)</f>
        <v>39.020000000000003</v>
      </c>
      <c r="H18" s="59">
        <f>F18*G18</f>
        <v>0</v>
      </c>
    </row>
    <row r="19" spans="1:8" ht="13.7" customHeight="1" x14ac:dyDescent="0.2">
      <c r="A19" s="86" t="s">
        <v>53</v>
      </c>
      <c r="B19" s="87"/>
      <c r="C19" s="87"/>
      <c r="D19" s="87"/>
      <c r="E19" s="88"/>
      <c r="F19" s="423"/>
      <c r="G19" s="59">
        <f t="shared" si="0"/>
        <v>39.020000000000003</v>
      </c>
      <c r="H19" s="59">
        <f>F19*G19</f>
        <v>0</v>
      </c>
    </row>
    <row r="20" spans="1:8" ht="13.7" customHeight="1" x14ac:dyDescent="0.2">
      <c r="A20" s="86" t="s">
        <v>54</v>
      </c>
      <c r="B20" s="87"/>
      <c r="C20" s="87"/>
      <c r="D20" s="87"/>
      <c r="E20" s="88"/>
      <c r="F20" s="423"/>
      <c r="G20" s="59">
        <f t="shared" si="0"/>
        <v>39.020000000000003</v>
      </c>
      <c r="H20" s="59">
        <f>F20*G20</f>
        <v>0</v>
      </c>
    </row>
    <row r="21" spans="1:8" ht="13.7" customHeight="1" x14ac:dyDescent="0.2">
      <c r="A21" s="86" t="s">
        <v>55</v>
      </c>
      <c r="B21" s="87"/>
      <c r="C21" s="87"/>
      <c r="D21" s="87"/>
      <c r="E21" s="88"/>
      <c r="F21" s="423"/>
      <c r="G21" s="59">
        <f t="shared" si="0"/>
        <v>39.020000000000003</v>
      </c>
      <c r="H21" s="59">
        <f>F21*G21</f>
        <v>0</v>
      </c>
    </row>
    <row r="22" spans="1:8" ht="15.75" customHeight="1" x14ac:dyDescent="0.2">
      <c r="A22" s="86" t="s">
        <v>12</v>
      </c>
      <c r="B22" s="87"/>
      <c r="C22" s="87"/>
      <c r="D22" s="87"/>
      <c r="E22" s="88"/>
      <c r="F22" s="89"/>
      <c r="G22" s="59"/>
      <c r="H22" s="90">
        <f>SUM(H18:H21)</f>
        <v>0</v>
      </c>
    </row>
    <row r="23" spans="1:8" ht="13.7" customHeight="1" x14ac:dyDescent="0.2">
      <c r="A23" s="91"/>
      <c r="B23" s="92"/>
      <c r="C23" s="92"/>
      <c r="D23" s="92"/>
      <c r="E23" s="92"/>
      <c r="F23" s="92"/>
      <c r="G23" s="92"/>
      <c r="H23" s="93"/>
    </row>
    <row r="24" spans="1:8" ht="13.7" customHeight="1" x14ac:dyDescent="0.2">
      <c r="A24" s="96"/>
      <c r="B24" s="97"/>
      <c r="C24" s="97"/>
      <c r="D24" s="97"/>
      <c r="E24" s="97"/>
      <c r="F24" s="97"/>
      <c r="G24" s="97"/>
      <c r="H24" s="98"/>
    </row>
    <row r="25" spans="1:8" ht="15.75" customHeight="1" x14ac:dyDescent="0.2">
      <c r="A25" s="759" t="s">
        <v>56</v>
      </c>
      <c r="B25" s="760"/>
      <c r="C25" s="760"/>
      <c r="D25" s="760"/>
      <c r="E25" s="760"/>
      <c r="F25" s="760"/>
      <c r="G25" s="760"/>
      <c r="H25" s="761"/>
    </row>
    <row r="26" spans="1:8" ht="13.7" customHeight="1" x14ac:dyDescent="0.2">
      <c r="A26" s="99" t="s">
        <v>57</v>
      </c>
      <c r="B26" s="92"/>
      <c r="C26" s="92"/>
      <c r="D26" s="92"/>
      <c r="E26" s="92"/>
      <c r="F26" s="92"/>
      <c r="G26" s="92"/>
      <c r="H26" s="93"/>
    </row>
    <row r="27" spans="1:8" ht="13.7" customHeight="1" x14ac:dyDescent="0.2">
      <c r="A27" s="94" t="s">
        <v>58</v>
      </c>
      <c r="B27" s="5"/>
      <c r="C27" s="5"/>
      <c r="D27" s="5"/>
      <c r="E27" s="5"/>
      <c r="F27" s="5"/>
      <c r="G27" s="5"/>
      <c r="H27" s="7"/>
    </row>
    <row r="28" spans="1:8" ht="13.7" customHeight="1" x14ac:dyDescent="0.2">
      <c r="A28" s="94" t="s">
        <v>59</v>
      </c>
      <c r="B28" s="5"/>
      <c r="C28" s="5"/>
      <c r="D28" s="5"/>
      <c r="E28" s="5"/>
      <c r="F28" s="5"/>
      <c r="G28" s="5"/>
      <c r="H28" s="7"/>
    </row>
    <row r="29" spans="1:8" ht="13.7" customHeight="1" x14ac:dyDescent="0.2">
      <c r="A29" s="105"/>
      <c r="B29" s="5"/>
      <c r="C29" s="5"/>
      <c r="D29" s="5"/>
      <c r="E29" s="5"/>
      <c r="F29" s="5"/>
      <c r="G29" s="5"/>
      <c r="H29" s="7"/>
    </row>
    <row r="30" spans="1:8" ht="13.7" customHeight="1" x14ac:dyDescent="0.2">
      <c r="A30" s="101"/>
      <c r="B30" s="4"/>
      <c r="C30" s="4"/>
      <c r="D30" s="4"/>
      <c r="E30" s="4"/>
      <c r="F30" s="4"/>
      <c r="G30" s="4"/>
      <c r="H30" s="102"/>
    </row>
    <row r="31" spans="1:8" ht="13.7" customHeight="1" x14ac:dyDescent="0.2">
      <c r="A31" s="106"/>
      <c r="B31" s="107"/>
      <c r="C31" s="107"/>
      <c r="D31" s="107"/>
      <c r="E31" s="107"/>
      <c r="F31" s="107"/>
      <c r="G31" s="107"/>
      <c r="H31" s="108"/>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40625" defaultRowHeight="13.5" customHeight="1" x14ac:dyDescent="0.2"/>
  <cols>
    <col min="1" max="1" width="14" style="109" customWidth="1"/>
    <col min="2" max="13" width="8" style="109" customWidth="1"/>
    <col min="14" max="18" width="10.140625" style="109" customWidth="1"/>
    <col min="19" max="19" width="11" style="109" customWidth="1"/>
    <col min="20" max="256" width="10.140625" style="109" customWidth="1"/>
  </cols>
  <sheetData>
    <row r="1" spans="1:20" ht="15.75" customHeight="1" x14ac:dyDescent="0.2">
      <c r="A1" s="110" t="s">
        <v>60</v>
      </c>
      <c r="B1" s="111">
        <v>41852</v>
      </c>
      <c r="C1" s="111">
        <v>41883</v>
      </c>
      <c r="D1" s="111">
        <v>41913</v>
      </c>
      <c r="E1" s="111">
        <v>41944</v>
      </c>
      <c r="F1" s="111">
        <v>41974</v>
      </c>
      <c r="G1" s="111">
        <v>42005</v>
      </c>
      <c r="H1" s="111">
        <v>42036</v>
      </c>
      <c r="I1" s="111">
        <v>42064</v>
      </c>
      <c r="J1" s="111">
        <v>42095</v>
      </c>
      <c r="K1" s="111">
        <v>42125</v>
      </c>
      <c r="L1" s="111">
        <v>42156</v>
      </c>
      <c r="M1" s="112">
        <v>42186</v>
      </c>
      <c r="N1" s="1"/>
      <c r="O1" s="2"/>
      <c r="P1" s="2"/>
      <c r="Q1" s="2"/>
      <c r="R1" s="2"/>
      <c r="S1" s="2"/>
      <c r="T1" s="3"/>
    </row>
    <row r="2" spans="1:20" ht="13.7" customHeight="1" x14ac:dyDescent="0.2">
      <c r="A2" s="113" t="s">
        <v>61</v>
      </c>
      <c r="B2" s="114">
        <v>31</v>
      </c>
      <c r="C2" s="114">
        <v>30</v>
      </c>
      <c r="D2" s="114">
        <v>31</v>
      </c>
      <c r="E2" s="114">
        <v>30</v>
      </c>
      <c r="F2" s="114">
        <v>31</v>
      </c>
      <c r="G2" s="114">
        <v>31</v>
      </c>
      <c r="H2" s="114">
        <v>29</v>
      </c>
      <c r="I2" s="114">
        <v>31</v>
      </c>
      <c r="J2" s="114">
        <v>30</v>
      </c>
      <c r="K2" s="114">
        <v>31</v>
      </c>
      <c r="L2" s="114">
        <v>30</v>
      </c>
      <c r="M2" s="115">
        <v>31</v>
      </c>
      <c r="N2" s="8"/>
      <c r="O2" s="5"/>
      <c r="P2" s="5"/>
      <c r="Q2" s="5"/>
      <c r="R2" s="5"/>
      <c r="S2" s="5"/>
      <c r="T2" s="7"/>
    </row>
    <row r="3" spans="1:20" ht="13.7" customHeight="1" x14ac:dyDescent="0.2">
      <c r="A3" s="116" t="s">
        <v>62</v>
      </c>
      <c r="B3" s="117">
        <f>B2-B5-B4-B7</f>
        <v>10</v>
      </c>
      <c r="C3" s="117">
        <f>C2-C5-C4-C7</f>
        <v>8</v>
      </c>
      <c r="D3" s="117">
        <f>D2-D5-D4-D7</f>
        <v>9</v>
      </c>
      <c r="E3" s="117">
        <f>E2-E5-E4-E7</f>
        <v>9</v>
      </c>
      <c r="F3" s="117">
        <v>8</v>
      </c>
      <c r="G3" s="117">
        <f>G2-G5-G4-G7</f>
        <v>10</v>
      </c>
      <c r="H3" s="117">
        <v>8</v>
      </c>
      <c r="I3" s="117">
        <v>8</v>
      </c>
      <c r="J3" s="117">
        <v>9</v>
      </c>
      <c r="K3" s="117">
        <v>9</v>
      </c>
      <c r="L3" s="117">
        <f>L2-L5-L4-L7</f>
        <v>8</v>
      </c>
      <c r="M3" s="118">
        <v>10</v>
      </c>
      <c r="N3" s="8"/>
      <c r="O3" s="5"/>
      <c r="P3" s="5"/>
      <c r="Q3" s="5"/>
      <c r="R3" s="5"/>
      <c r="S3" s="5"/>
      <c r="T3" s="7"/>
    </row>
    <row r="4" spans="1:20" ht="13.7" customHeight="1" x14ac:dyDescent="0.2">
      <c r="A4" s="116" t="s">
        <v>63</v>
      </c>
      <c r="B4" s="117">
        <v>0</v>
      </c>
      <c r="C4" s="117">
        <v>0</v>
      </c>
      <c r="D4" s="117">
        <v>0</v>
      </c>
      <c r="E4" s="117">
        <v>0</v>
      </c>
      <c r="F4" s="117">
        <v>1</v>
      </c>
      <c r="G4" s="117">
        <v>1</v>
      </c>
      <c r="H4" s="117">
        <v>0</v>
      </c>
      <c r="I4" s="117">
        <v>3</v>
      </c>
      <c r="J4" s="117">
        <v>1</v>
      </c>
      <c r="K4" s="117">
        <v>2</v>
      </c>
      <c r="L4" s="117">
        <v>0</v>
      </c>
      <c r="M4" s="118">
        <v>0</v>
      </c>
      <c r="N4" s="8"/>
      <c r="O4" s="5"/>
      <c r="P4" s="5"/>
      <c r="Q4" s="5"/>
      <c r="R4" s="5"/>
      <c r="S4" s="5"/>
      <c r="T4" s="7"/>
    </row>
    <row r="5" spans="1:20" ht="13.7" customHeight="1" x14ac:dyDescent="0.2">
      <c r="A5" s="113" t="s">
        <v>64</v>
      </c>
      <c r="B5" s="114">
        <v>21</v>
      </c>
      <c r="C5" s="114">
        <v>22</v>
      </c>
      <c r="D5" s="114">
        <v>17</v>
      </c>
      <c r="E5" s="114">
        <v>21</v>
      </c>
      <c r="F5" s="114">
        <v>21</v>
      </c>
      <c r="G5" s="114">
        <v>20</v>
      </c>
      <c r="H5" s="114">
        <v>21</v>
      </c>
      <c r="I5" s="114">
        <v>20</v>
      </c>
      <c r="J5" s="114">
        <v>20</v>
      </c>
      <c r="K5" s="114">
        <v>20</v>
      </c>
      <c r="L5" s="114">
        <v>22</v>
      </c>
      <c r="M5" s="115">
        <v>2</v>
      </c>
      <c r="N5" s="8"/>
      <c r="O5" s="5"/>
      <c r="P5" s="5"/>
      <c r="Q5" s="5"/>
      <c r="R5" s="5"/>
      <c r="S5" s="5"/>
      <c r="T5" s="7"/>
    </row>
    <row r="6" spans="1:20" ht="13.7" customHeight="1" x14ac:dyDescent="0.2">
      <c r="A6" s="119" t="s">
        <v>65</v>
      </c>
      <c r="B6" s="120">
        <v>16</v>
      </c>
      <c r="C6" s="120">
        <v>22</v>
      </c>
      <c r="D6" s="120">
        <f>D5</f>
        <v>17</v>
      </c>
      <c r="E6" s="120">
        <v>21</v>
      </c>
      <c r="F6" s="120">
        <v>14</v>
      </c>
      <c r="G6" s="120">
        <f>G5</f>
        <v>20</v>
      </c>
      <c r="H6" s="120">
        <v>16</v>
      </c>
      <c r="I6" s="120">
        <v>17</v>
      </c>
      <c r="J6" s="120">
        <v>20</v>
      </c>
      <c r="K6" s="120">
        <v>19</v>
      </c>
      <c r="L6" s="120">
        <v>18</v>
      </c>
      <c r="M6" s="121">
        <v>0</v>
      </c>
      <c r="N6" s="8"/>
      <c r="O6" s="5"/>
      <c r="P6" s="5"/>
      <c r="Q6" s="5"/>
      <c r="R6" s="5"/>
      <c r="S6" s="5"/>
      <c r="T6" s="7"/>
    </row>
    <row r="7" spans="1:20" ht="13.7" customHeight="1" x14ac:dyDescent="0.2">
      <c r="A7" s="116" t="s">
        <v>66</v>
      </c>
      <c r="B7" s="117">
        <v>0</v>
      </c>
      <c r="C7" s="117">
        <v>0</v>
      </c>
      <c r="D7" s="117">
        <v>5</v>
      </c>
      <c r="E7" s="117">
        <v>0</v>
      </c>
      <c r="F7" s="117">
        <v>0</v>
      </c>
      <c r="G7" s="117">
        <v>0</v>
      </c>
      <c r="H7" s="117">
        <v>0</v>
      </c>
      <c r="I7" s="117">
        <v>0</v>
      </c>
      <c r="J7" s="117">
        <v>0</v>
      </c>
      <c r="K7" s="117">
        <v>0</v>
      </c>
      <c r="L7" s="117">
        <v>0</v>
      </c>
      <c r="M7" s="118">
        <v>20</v>
      </c>
      <c r="N7" s="8"/>
      <c r="O7" s="5"/>
      <c r="P7" s="5"/>
      <c r="Q7" s="5"/>
      <c r="R7" s="5"/>
      <c r="S7" s="5"/>
      <c r="T7" s="7"/>
    </row>
    <row r="8" spans="1:20" ht="15.75" customHeight="1" x14ac:dyDescent="0.2">
      <c r="A8" s="122"/>
      <c r="B8" s="87"/>
      <c r="C8" s="123"/>
      <c r="D8" s="124"/>
      <c r="E8" s="124"/>
      <c r="F8" s="123"/>
      <c r="G8" s="92"/>
      <c r="H8" s="92"/>
      <c r="I8" s="92"/>
      <c r="J8" s="92"/>
      <c r="K8" s="92"/>
      <c r="L8" s="92"/>
      <c r="M8" s="125"/>
      <c r="N8" s="8"/>
      <c r="O8" s="5"/>
      <c r="P8" s="5"/>
      <c r="Q8" s="5"/>
      <c r="R8" s="5"/>
      <c r="S8" s="5"/>
      <c r="T8" s="7"/>
    </row>
    <row r="9" spans="1:20" ht="15.75" customHeight="1" x14ac:dyDescent="0.2">
      <c r="A9" s="37" t="s">
        <v>61</v>
      </c>
      <c r="B9" s="126">
        <f>SUM(B2:M2)</f>
        <v>366</v>
      </c>
      <c r="C9" s="127"/>
      <c r="D9" s="128">
        <v>1924</v>
      </c>
      <c r="E9" s="128">
        <f>D9</f>
        <v>1924</v>
      </c>
      <c r="F9" s="129" t="s">
        <v>67</v>
      </c>
      <c r="G9" s="130"/>
      <c r="H9" s="131"/>
      <c r="I9" s="131"/>
      <c r="J9" s="131"/>
      <c r="K9" s="131"/>
      <c r="L9" s="131"/>
      <c r="M9" s="132"/>
      <c r="N9" s="8"/>
      <c r="O9" s="5"/>
      <c r="P9" s="5"/>
      <c r="Q9" s="5"/>
      <c r="R9" s="5"/>
      <c r="S9" s="5"/>
      <c r="T9" s="7"/>
    </row>
    <row r="10" spans="1:20" ht="15.75" customHeight="1" x14ac:dyDescent="0.2">
      <c r="A10" s="133" t="s">
        <v>62</v>
      </c>
      <c r="B10" s="134">
        <f>SUM(B3:M3)</f>
        <v>106</v>
      </c>
      <c r="C10" s="127"/>
      <c r="D10" s="135"/>
      <c r="E10" s="135"/>
      <c r="F10" s="129" t="s">
        <v>68</v>
      </c>
      <c r="G10" s="130"/>
      <c r="H10" s="131"/>
      <c r="I10" s="131"/>
      <c r="J10" s="131"/>
      <c r="K10" s="131"/>
      <c r="L10" s="131"/>
      <c r="M10" s="132"/>
      <c r="N10" s="8"/>
      <c r="O10" s="5"/>
      <c r="P10" s="5"/>
      <c r="Q10" s="5"/>
      <c r="R10" s="5"/>
      <c r="S10" s="5"/>
      <c r="T10" s="7"/>
    </row>
    <row r="11" spans="1:20" ht="13.7" customHeight="1" x14ac:dyDescent="0.2">
      <c r="A11" s="133" t="s">
        <v>63</v>
      </c>
      <c r="B11" s="134">
        <f>SUM(B4:M4)</f>
        <v>8</v>
      </c>
      <c r="C11" s="127">
        <v>7.4</v>
      </c>
      <c r="D11" s="135">
        <f>B11*C11</f>
        <v>59.2</v>
      </c>
      <c r="E11" s="135">
        <f>D11</f>
        <v>59.2</v>
      </c>
      <c r="F11" s="9"/>
      <c r="G11" s="4"/>
      <c r="H11" s="4"/>
      <c r="I11" s="4"/>
      <c r="J11" s="4"/>
      <c r="K11" s="4"/>
      <c r="L11" s="4"/>
      <c r="M11" s="136"/>
      <c r="N11" s="8"/>
      <c r="O11" s="5"/>
      <c r="P11" s="5"/>
      <c r="Q11" s="5"/>
      <c r="R11" s="5"/>
      <c r="S11" s="5"/>
      <c r="T11" s="7"/>
    </row>
    <row r="12" spans="1:20" ht="13.7" customHeight="1" x14ac:dyDescent="0.2">
      <c r="A12" s="37" t="s">
        <v>64</v>
      </c>
      <c r="B12" s="126">
        <f>SUM(B5:M5)-1</f>
        <v>226</v>
      </c>
      <c r="C12" s="127"/>
      <c r="D12" s="135"/>
      <c r="E12" s="135"/>
      <c r="F12" s="103" t="s">
        <v>69</v>
      </c>
      <c r="G12" s="4"/>
      <c r="H12" s="4"/>
      <c r="I12" s="4"/>
      <c r="J12" s="4"/>
      <c r="K12" s="4"/>
      <c r="L12" s="4"/>
      <c r="M12" s="136"/>
      <c r="N12" s="8"/>
      <c r="O12" s="5"/>
      <c r="P12" s="5"/>
      <c r="Q12" s="5"/>
      <c r="R12" s="5"/>
      <c r="S12" s="5"/>
      <c r="T12" s="7"/>
    </row>
    <row r="13" spans="1:20" ht="13.7" customHeight="1" x14ac:dyDescent="0.2">
      <c r="A13" s="133" t="s">
        <v>66</v>
      </c>
      <c r="B13" s="134">
        <f>SUM(B7:M7)</f>
        <v>25</v>
      </c>
      <c r="C13" s="127">
        <v>7.4</v>
      </c>
      <c r="D13" s="135">
        <f>B13*C13</f>
        <v>185</v>
      </c>
      <c r="E13" s="135">
        <f>D13</f>
        <v>185</v>
      </c>
      <c r="F13" s="103" t="s">
        <v>70</v>
      </c>
      <c r="G13" s="4"/>
      <c r="H13" s="4"/>
      <c r="I13" s="4"/>
      <c r="J13" s="4"/>
      <c r="K13" s="4"/>
      <c r="L13" s="4"/>
      <c r="M13" s="136"/>
      <c r="N13" s="8"/>
      <c r="O13" s="5"/>
      <c r="P13" s="5"/>
      <c r="Q13" s="5"/>
      <c r="R13" s="5"/>
      <c r="S13" s="5"/>
      <c r="T13" s="7"/>
    </row>
    <row r="14" spans="1:20" ht="13.7" customHeight="1" x14ac:dyDescent="0.2">
      <c r="A14" s="133" t="s">
        <v>71</v>
      </c>
      <c r="B14" s="134">
        <v>5</v>
      </c>
      <c r="C14" s="127">
        <v>7.4</v>
      </c>
      <c r="D14" s="135">
        <f>B14*C14</f>
        <v>37</v>
      </c>
      <c r="E14" s="135"/>
      <c r="F14" s="9"/>
      <c r="G14" s="4"/>
      <c r="H14" s="4"/>
      <c r="I14" s="4"/>
      <c r="J14" s="4"/>
      <c r="K14" s="4"/>
      <c r="L14" s="4"/>
      <c r="M14" s="136"/>
      <c r="N14" s="8"/>
      <c r="O14" s="5"/>
      <c r="P14" s="5"/>
      <c r="Q14" s="5"/>
      <c r="R14" s="5"/>
      <c r="S14" s="5"/>
      <c r="T14" s="7"/>
    </row>
    <row r="15" spans="1:20" ht="16.5" customHeight="1" x14ac:dyDescent="0.2">
      <c r="A15" s="40" t="s">
        <v>65</v>
      </c>
      <c r="B15" s="137">
        <f>SUM(B6:M6)</f>
        <v>200</v>
      </c>
      <c r="C15" s="138"/>
      <c r="D15" s="139">
        <f>D9-D11-D13-D14</f>
        <v>1642.8</v>
      </c>
      <c r="E15" s="139">
        <f>E9-E11-E13-E14</f>
        <v>1679.8</v>
      </c>
      <c r="F15" s="140"/>
      <c r="G15" s="11"/>
      <c r="H15" s="11"/>
      <c r="I15" s="11"/>
      <c r="J15" s="11"/>
      <c r="K15" s="11"/>
      <c r="L15" s="11"/>
      <c r="M15" s="141"/>
      <c r="N15" s="8"/>
      <c r="O15" s="5"/>
      <c r="P15" s="5"/>
      <c r="Q15" s="5"/>
      <c r="R15" s="5"/>
      <c r="S15" s="5"/>
      <c r="T15" s="7"/>
    </row>
    <row r="16" spans="1:20" ht="15.75" customHeight="1" x14ac:dyDescent="0.2">
      <c r="A16" s="14"/>
      <c r="B16" s="6"/>
      <c r="C16" s="6"/>
      <c r="D16" s="6"/>
      <c r="E16" s="6"/>
      <c r="F16" s="6"/>
      <c r="G16" s="6"/>
      <c r="H16" s="6"/>
      <c r="I16" s="6"/>
      <c r="J16" s="6"/>
      <c r="K16" s="6"/>
      <c r="L16" s="6"/>
      <c r="M16" s="6"/>
      <c r="N16" s="5"/>
      <c r="O16" s="5"/>
      <c r="P16" s="5"/>
      <c r="Q16" s="5"/>
      <c r="R16" s="5"/>
      <c r="S16" s="5"/>
      <c r="T16" s="7"/>
    </row>
    <row r="17" spans="1:20" ht="15.75" customHeight="1" x14ac:dyDescent="0.2">
      <c r="A17" s="110" t="s">
        <v>72</v>
      </c>
      <c r="B17" s="111">
        <v>41852</v>
      </c>
      <c r="C17" s="111">
        <v>41883</v>
      </c>
      <c r="D17" s="111">
        <v>41913</v>
      </c>
      <c r="E17" s="111">
        <v>41944</v>
      </c>
      <c r="F17" s="111">
        <v>41974</v>
      </c>
      <c r="G17" s="111">
        <v>42005</v>
      </c>
      <c r="H17" s="111">
        <v>42036</v>
      </c>
      <c r="I17" s="111">
        <v>42064</v>
      </c>
      <c r="J17" s="111">
        <v>42095</v>
      </c>
      <c r="K17" s="111">
        <v>42125</v>
      </c>
      <c r="L17" s="111">
        <v>42156</v>
      </c>
      <c r="M17" s="112">
        <v>42186</v>
      </c>
      <c r="N17" s="8"/>
      <c r="O17" s="5"/>
      <c r="P17" s="5"/>
      <c r="Q17" s="5"/>
      <c r="R17" s="5"/>
      <c r="S17" s="5"/>
      <c r="T17" s="7"/>
    </row>
    <row r="18" spans="1:20" ht="13.7" customHeight="1" x14ac:dyDescent="0.2">
      <c r="A18" s="113" t="s">
        <v>61</v>
      </c>
      <c r="B18" s="114">
        <v>31</v>
      </c>
      <c r="C18" s="114">
        <v>30</v>
      </c>
      <c r="D18" s="114">
        <v>31</v>
      </c>
      <c r="E18" s="114">
        <v>30</v>
      </c>
      <c r="F18" s="114">
        <v>31</v>
      </c>
      <c r="G18" s="114">
        <v>31</v>
      </c>
      <c r="H18" s="114">
        <v>28</v>
      </c>
      <c r="I18" s="114">
        <v>31</v>
      </c>
      <c r="J18" s="114">
        <v>30</v>
      </c>
      <c r="K18" s="114">
        <v>31</v>
      </c>
      <c r="L18" s="114">
        <v>30</v>
      </c>
      <c r="M18" s="115">
        <v>31</v>
      </c>
      <c r="N18" s="8"/>
      <c r="O18" s="5"/>
      <c r="P18" s="5"/>
      <c r="Q18" s="5"/>
      <c r="R18" s="5"/>
      <c r="S18" s="5"/>
      <c r="T18" s="7"/>
    </row>
    <row r="19" spans="1:20" ht="13.7" customHeight="1" x14ac:dyDescent="0.2">
      <c r="A19" s="116" t="s">
        <v>62</v>
      </c>
      <c r="B19" s="117">
        <f t="shared" ref="B19:M19" si="0">B18-B21-B20-B23</f>
        <v>10</v>
      </c>
      <c r="C19" s="117">
        <f t="shared" si="0"/>
        <v>8</v>
      </c>
      <c r="D19" s="117">
        <f t="shared" si="0"/>
        <v>8</v>
      </c>
      <c r="E19" s="117">
        <f t="shared" si="0"/>
        <v>10</v>
      </c>
      <c r="F19" s="117">
        <f t="shared" si="0"/>
        <v>8</v>
      </c>
      <c r="G19" s="117">
        <f t="shared" si="0"/>
        <v>9</v>
      </c>
      <c r="H19" s="117">
        <f t="shared" si="0"/>
        <v>8</v>
      </c>
      <c r="I19" s="117">
        <f t="shared" si="0"/>
        <v>9</v>
      </c>
      <c r="J19" s="117">
        <f t="shared" si="0"/>
        <v>8</v>
      </c>
      <c r="K19" s="117">
        <f t="shared" si="0"/>
        <v>10</v>
      </c>
      <c r="L19" s="117">
        <f t="shared" si="0"/>
        <v>8</v>
      </c>
      <c r="M19" s="118">
        <f t="shared" si="0"/>
        <v>8</v>
      </c>
      <c r="N19" s="8"/>
      <c r="O19" s="5"/>
      <c r="P19" s="5"/>
      <c r="Q19" s="5"/>
      <c r="R19" s="5"/>
      <c r="S19" s="5"/>
      <c r="T19" s="7"/>
    </row>
    <row r="20" spans="1:20" ht="13.7" customHeight="1" x14ac:dyDescent="0.2">
      <c r="A20" s="116" t="s">
        <v>63</v>
      </c>
      <c r="B20" s="117">
        <v>0</v>
      </c>
      <c r="C20" s="117">
        <v>0</v>
      </c>
      <c r="D20" s="117">
        <v>0</v>
      </c>
      <c r="E20" s="117">
        <v>0</v>
      </c>
      <c r="F20" s="117">
        <v>2</v>
      </c>
      <c r="G20" s="117">
        <v>1</v>
      </c>
      <c r="H20" s="117">
        <v>0</v>
      </c>
      <c r="I20" s="117">
        <v>0</v>
      </c>
      <c r="J20" s="117">
        <v>3</v>
      </c>
      <c r="K20" s="117">
        <v>3</v>
      </c>
      <c r="L20" s="117"/>
      <c r="M20" s="118">
        <v>0</v>
      </c>
      <c r="N20" s="8"/>
      <c r="O20" s="5"/>
      <c r="P20" s="5"/>
      <c r="Q20" s="5"/>
      <c r="R20" s="5"/>
      <c r="S20" s="5"/>
      <c r="T20" s="7"/>
    </row>
    <row r="21" spans="1:20" ht="13.7" customHeight="1" x14ac:dyDescent="0.2">
      <c r="A21" s="113" t="s">
        <v>64</v>
      </c>
      <c r="B21" s="114">
        <v>21</v>
      </c>
      <c r="C21" s="114">
        <v>22</v>
      </c>
      <c r="D21" s="114">
        <v>18</v>
      </c>
      <c r="E21" s="114">
        <v>20</v>
      </c>
      <c r="F21" s="114">
        <v>21</v>
      </c>
      <c r="G21" s="114">
        <v>21</v>
      </c>
      <c r="H21" s="114">
        <v>20</v>
      </c>
      <c r="I21" s="114">
        <v>22</v>
      </c>
      <c r="J21" s="114">
        <v>19</v>
      </c>
      <c r="K21" s="114">
        <v>18</v>
      </c>
      <c r="L21" s="114">
        <v>22</v>
      </c>
      <c r="M21" s="115">
        <v>3</v>
      </c>
      <c r="N21" s="8"/>
      <c r="O21" s="5"/>
      <c r="P21" s="5"/>
      <c r="Q21" s="5"/>
      <c r="R21" s="5"/>
      <c r="S21" s="5"/>
      <c r="T21" s="7"/>
    </row>
    <row r="22" spans="1:20" ht="13.7" customHeight="1" x14ac:dyDescent="0.2">
      <c r="A22" s="119" t="s">
        <v>65</v>
      </c>
      <c r="B22" s="120">
        <v>15</v>
      </c>
      <c r="C22" s="120">
        <v>22</v>
      </c>
      <c r="D22" s="120">
        <f>D21</f>
        <v>18</v>
      </c>
      <c r="E22" s="120">
        <v>20</v>
      </c>
      <c r="F22" s="120">
        <v>15</v>
      </c>
      <c r="G22" s="120">
        <f>G21</f>
        <v>21</v>
      </c>
      <c r="H22" s="120">
        <v>15</v>
      </c>
      <c r="I22" s="120">
        <v>20</v>
      </c>
      <c r="J22" s="120">
        <v>18</v>
      </c>
      <c r="K22" s="120">
        <v>17</v>
      </c>
      <c r="L22" s="120">
        <v>19</v>
      </c>
      <c r="M22" s="121">
        <v>0</v>
      </c>
      <c r="N22" s="8"/>
      <c r="O22" s="5"/>
      <c r="P22" s="5"/>
      <c r="Q22" s="5"/>
      <c r="R22" s="5"/>
      <c r="S22" s="5"/>
      <c r="T22" s="7"/>
    </row>
    <row r="23" spans="1:20" ht="13.7" customHeight="1" x14ac:dyDescent="0.2">
      <c r="A23" s="116" t="s">
        <v>66</v>
      </c>
      <c r="B23" s="117">
        <v>0</v>
      </c>
      <c r="C23" s="117">
        <v>0</v>
      </c>
      <c r="D23" s="117">
        <v>5</v>
      </c>
      <c r="E23" s="117">
        <v>0</v>
      </c>
      <c r="F23" s="117">
        <v>0</v>
      </c>
      <c r="G23" s="117">
        <v>0</v>
      </c>
      <c r="H23" s="117">
        <v>0</v>
      </c>
      <c r="I23" s="117">
        <v>0</v>
      </c>
      <c r="J23" s="117">
        <v>0</v>
      </c>
      <c r="K23" s="117">
        <v>0</v>
      </c>
      <c r="L23" s="117">
        <v>0</v>
      </c>
      <c r="M23" s="118">
        <v>20</v>
      </c>
      <c r="N23" s="8"/>
      <c r="O23" s="5"/>
      <c r="P23" s="5"/>
      <c r="Q23" s="5"/>
      <c r="R23" s="5"/>
      <c r="S23" s="5"/>
      <c r="T23" s="7"/>
    </row>
    <row r="24" spans="1:20" ht="15.75" customHeight="1" x14ac:dyDescent="0.2">
      <c r="A24" s="122"/>
      <c r="B24" s="87"/>
      <c r="C24" s="123"/>
      <c r="D24" s="124"/>
      <c r="E24" s="124"/>
      <c r="F24" s="123"/>
      <c r="G24" s="92"/>
      <c r="H24" s="92"/>
      <c r="I24" s="92"/>
      <c r="J24" s="92"/>
      <c r="K24" s="92"/>
      <c r="L24" s="92"/>
      <c r="M24" s="125"/>
      <c r="N24" s="8"/>
      <c r="O24" s="142">
        <v>1680</v>
      </c>
      <c r="P24" s="142"/>
      <c r="Q24" s="142"/>
      <c r="R24" s="142"/>
      <c r="S24" s="142"/>
      <c r="T24" s="143"/>
    </row>
    <row r="25" spans="1:20" ht="14.1" customHeight="1" x14ac:dyDescent="0.2">
      <c r="A25" s="37" t="s">
        <v>61</v>
      </c>
      <c r="B25" s="126">
        <f>SUM(B18:M18)</f>
        <v>365</v>
      </c>
      <c r="C25" s="127"/>
      <c r="D25" s="128">
        <v>1924</v>
      </c>
      <c r="E25" s="128">
        <f>D25</f>
        <v>1924</v>
      </c>
      <c r="F25" s="9"/>
      <c r="G25" s="144" t="s">
        <v>73</v>
      </c>
      <c r="H25" s="131"/>
      <c r="I25" s="131"/>
      <c r="J25" s="131"/>
      <c r="K25" s="131"/>
      <c r="L25" s="131"/>
      <c r="M25" s="132"/>
      <c r="N25" s="8"/>
      <c r="O25" s="142">
        <v>31</v>
      </c>
      <c r="P25" s="142"/>
      <c r="Q25" s="142"/>
      <c r="R25" s="142"/>
      <c r="S25" s="145"/>
      <c r="T25" s="146"/>
    </row>
    <row r="26" spans="1:20" ht="13.7" customHeight="1" x14ac:dyDescent="0.2">
      <c r="A26" s="133" t="s">
        <v>62</v>
      </c>
      <c r="B26" s="134">
        <f>SUM(B19:M19)</f>
        <v>104</v>
      </c>
      <c r="C26" s="127"/>
      <c r="D26" s="135"/>
      <c r="E26" s="135"/>
      <c r="F26" s="9"/>
      <c r="G26" s="144" t="s">
        <v>74</v>
      </c>
      <c r="H26" s="131"/>
      <c r="I26" s="131"/>
      <c r="J26" s="131"/>
      <c r="K26" s="131"/>
      <c r="L26" s="131"/>
      <c r="M26" s="132"/>
      <c r="N26" s="8"/>
      <c r="O26" s="142"/>
      <c r="P26" s="142"/>
      <c r="Q26" s="142"/>
      <c r="R26" s="142"/>
      <c r="S26" s="145"/>
      <c r="T26" s="146"/>
    </row>
    <row r="27" spans="1:20" ht="13.7" customHeight="1" x14ac:dyDescent="0.2">
      <c r="A27" s="133" t="s">
        <v>63</v>
      </c>
      <c r="B27" s="134">
        <f>SUM(B20:M20)</f>
        <v>9</v>
      </c>
      <c r="C27" s="127">
        <v>7.4</v>
      </c>
      <c r="D27" s="135">
        <f>B27*C27</f>
        <v>66.600000000000009</v>
      </c>
      <c r="E27" s="135">
        <f>D27</f>
        <v>66.600000000000009</v>
      </c>
      <c r="F27" s="9"/>
      <c r="G27" s="4"/>
      <c r="H27" s="4"/>
      <c r="I27" s="4"/>
      <c r="J27" s="4"/>
      <c r="K27" s="4"/>
      <c r="L27" s="4"/>
      <c r="M27" s="136"/>
      <c r="N27" s="8"/>
      <c r="O27" s="142"/>
      <c r="P27" s="142"/>
      <c r="Q27" s="142"/>
      <c r="R27" s="142"/>
      <c r="S27" s="145"/>
      <c r="T27" s="143"/>
    </row>
    <row r="28" spans="1:20" ht="13.7" customHeight="1" x14ac:dyDescent="0.2">
      <c r="A28" s="37" t="s">
        <v>64</v>
      </c>
      <c r="B28" s="126">
        <f>SUM(B21:M21)-1</f>
        <v>226</v>
      </c>
      <c r="C28" s="127"/>
      <c r="D28" s="135"/>
      <c r="E28" s="135"/>
      <c r="F28" s="9"/>
      <c r="G28" s="4"/>
      <c r="H28" s="4"/>
      <c r="I28" s="4"/>
      <c r="J28" s="4"/>
      <c r="K28" s="4"/>
      <c r="L28" s="4"/>
      <c r="M28" s="136"/>
      <c r="N28" s="8"/>
      <c r="O28" s="142"/>
      <c r="P28" s="142"/>
      <c r="Q28" s="142"/>
      <c r="R28" s="142"/>
      <c r="S28" s="142"/>
      <c r="T28" s="146"/>
    </row>
    <row r="29" spans="1:20" ht="13.7" customHeight="1" x14ac:dyDescent="0.2">
      <c r="A29" s="133" t="s">
        <v>66</v>
      </c>
      <c r="B29" s="134">
        <f>SUM(B23:M23)</f>
        <v>25</v>
      </c>
      <c r="C29" s="127">
        <v>7.4</v>
      </c>
      <c r="D29" s="135">
        <f>B29*C29</f>
        <v>185</v>
      </c>
      <c r="E29" s="135">
        <f>D29</f>
        <v>185</v>
      </c>
      <c r="F29" s="9"/>
      <c r="G29" s="4"/>
      <c r="H29" s="4"/>
      <c r="I29" s="4"/>
      <c r="J29" s="4"/>
      <c r="K29" s="4"/>
      <c r="L29" s="4"/>
      <c r="M29" s="136"/>
      <c r="N29" s="8"/>
      <c r="O29" s="5"/>
      <c r="P29" s="5"/>
      <c r="Q29" s="5"/>
      <c r="R29" s="5"/>
      <c r="S29" s="5"/>
      <c r="T29" s="7"/>
    </row>
    <row r="30" spans="1:20" ht="13.7" customHeight="1" x14ac:dyDescent="0.2">
      <c r="A30" s="133" t="s">
        <v>71</v>
      </c>
      <c r="B30" s="134">
        <v>5</v>
      </c>
      <c r="C30" s="127">
        <v>7.4</v>
      </c>
      <c r="D30" s="135">
        <f>B30*C30</f>
        <v>37</v>
      </c>
      <c r="E30" s="135"/>
      <c r="F30" s="9"/>
      <c r="G30" s="4"/>
      <c r="H30" s="4"/>
      <c r="I30" s="4"/>
      <c r="J30" s="4"/>
      <c r="K30" s="4"/>
      <c r="L30" s="4"/>
      <c r="M30" s="136"/>
      <c r="N30" s="8"/>
      <c r="O30" s="5"/>
      <c r="P30" s="5"/>
      <c r="Q30" s="5"/>
      <c r="R30" s="5"/>
      <c r="S30" s="5"/>
      <c r="T30" s="7"/>
    </row>
    <row r="31" spans="1:20" ht="16.5" customHeight="1" x14ac:dyDescent="0.2">
      <c r="A31" s="40" t="s">
        <v>65</v>
      </c>
      <c r="B31" s="137">
        <f>SUM(B22:M22)</f>
        <v>200</v>
      </c>
      <c r="C31" s="138"/>
      <c r="D31" s="139">
        <f>D25-D27-D29-D30</f>
        <v>1635.4</v>
      </c>
      <c r="E31" s="139">
        <f>E25-E27-E29-E30</f>
        <v>1672.4</v>
      </c>
      <c r="F31" s="140"/>
      <c r="G31" s="11"/>
      <c r="H31" s="11"/>
      <c r="I31" s="11"/>
      <c r="J31" s="11"/>
      <c r="K31" s="11"/>
      <c r="L31" s="11"/>
      <c r="M31" s="141"/>
      <c r="N31" s="8"/>
      <c r="O31" s="5"/>
      <c r="P31" s="5"/>
      <c r="Q31" s="5"/>
      <c r="R31" s="5"/>
      <c r="S31" s="5"/>
      <c r="T31" s="7"/>
    </row>
    <row r="32" spans="1:20" ht="15.75" customHeight="1" x14ac:dyDescent="0.2">
      <c r="A32" s="14"/>
      <c r="B32" s="6"/>
      <c r="C32" s="6"/>
      <c r="D32" s="6"/>
      <c r="E32" s="6"/>
      <c r="F32" s="6"/>
      <c r="G32" s="6"/>
      <c r="H32" s="6"/>
      <c r="I32" s="6"/>
      <c r="J32" s="6"/>
      <c r="K32" s="6"/>
      <c r="L32" s="6"/>
      <c r="M32" s="6"/>
      <c r="N32" s="5"/>
      <c r="O32" s="5"/>
      <c r="P32" s="5"/>
      <c r="Q32" s="5"/>
      <c r="R32" s="5"/>
      <c r="S32" s="5"/>
      <c r="T32" s="7"/>
    </row>
    <row r="33" spans="1:20" ht="15.75" customHeight="1" x14ac:dyDescent="0.25">
      <c r="A33" s="147" t="s">
        <v>75</v>
      </c>
      <c r="B33" s="148">
        <v>41487</v>
      </c>
      <c r="C33" s="148">
        <v>41518</v>
      </c>
      <c r="D33" s="148">
        <v>41548</v>
      </c>
      <c r="E33" s="148">
        <v>41579</v>
      </c>
      <c r="F33" s="148">
        <v>41609</v>
      </c>
      <c r="G33" s="148">
        <v>41640</v>
      </c>
      <c r="H33" s="148">
        <v>41671</v>
      </c>
      <c r="I33" s="148">
        <v>41699</v>
      </c>
      <c r="J33" s="148">
        <v>41730</v>
      </c>
      <c r="K33" s="148">
        <v>41760</v>
      </c>
      <c r="L33" s="148">
        <v>41791</v>
      </c>
      <c r="M33" s="149">
        <v>41821</v>
      </c>
      <c r="N33" s="150"/>
      <c r="O33" s="5"/>
      <c r="P33" s="5"/>
      <c r="Q33" s="5"/>
      <c r="R33" s="5"/>
      <c r="S33" s="5"/>
      <c r="T33" s="7"/>
    </row>
    <row r="34" spans="1:20" ht="14.85" customHeight="1" x14ac:dyDescent="0.2">
      <c r="A34" s="151" t="s">
        <v>61</v>
      </c>
      <c r="B34" s="152">
        <v>31</v>
      </c>
      <c r="C34" s="152">
        <v>30</v>
      </c>
      <c r="D34" s="152">
        <v>31</v>
      </c>
      <c r="E34" s="152">
        <v>30</v>
      </c>
      <c r="F34" s="152">
        <v>31</v>
      </c>
      <c r="G34" s="152">
        <v>31</v>
      </c>
      <c r="H34" s="152">
        <v>28</v>
      </c>
      <c r="I34" s="152">
        <v>31</v>
      </c>
      <c r="J34" s="152">
        <v>30</v>
      </c>
      <c r="K34" s="152">
        <v>31</v>
      </c>
      <c r="L34" s="152">
        <v>30</v>
      </c>
      <c r="M34" s="153">
        <v>31</v>
      </c>
      <c r="N34" s="150"/>
      <c r="O34" s="5"/>
      <c r="P34" s="5"/>
      <c r="Q34" s="5"/>
      <c r="R34" s="5"/>
      <c r="S34" s="5"/>
      <c r="T34" s="7"/>
    </row>
    <row r="35" spans="1:20" ht="14.85" customHeight="1" x14ac:dyDescent="0.2">
      <c r="A35" s="151" t="s">
        <v>62</v>
      </c>
      <c r="B35" s="152">
        <v>9</v>
      </c>
      <c r="C35" s="152">
        <v>9</v>
      </c>
      <c r="D35" s="152">
        <v>8</v>
      </c>
      <c r="E35" s="152">
        <v>9</v>
      </c>
      <c r="F35" s="152">
        <v>9</v>
      </c>
      <c r="G35" s="152">
        <v>8</v>
      </c>
      <c r="H35" s="152">
        <v>8</v>
      </c>
      <c r="I35" s="152">
        <v>10</v>
      </c>
      <c r="J35" s="152">
        <v>8</v>
      </c>
      <c r="K35" s="152">
        <v>9</v>
      </c>
      <c r="L35" s="152">
        <v>9</v>
      </c>
      <c r="M35" s="153">
        <v>8</v>
      </c>
      <c r="N35" s="150"/>
      <c r="O35" s="5"/>
      <c r="P35" s="5"/>
      <c r="Q35" s="5"/>
      <c r="R35" s="5"/>
      <c r="S35" s="5"/>
      <c r="T35" s="7"/>
    </row>
    <row r="36" spans="1:20" ht="14.85" customHeight="1" x14ac:dyDescent="0.2">
      <c r="A36" s="151" t="s">
        <v>63</v>
      </c>
      <c r="B36" s="152">
        <v>0</v>
      </c>
      <c r="C36" s="152">
        <v>0</v>
      </c>
      <c r="D36" s="152">
        <v>0</v>
      </c>
      <c r="E36" s="152">
        <v>0</v>
      </c>
      <c r="F36" s="152">
        <v>2</v>
      </c>
      <c r="G36" s="152">
        <v>1</v>
      </c>
      <c r="H36" s="152">
        <v>0</v>
      </c>
      <c r="I36" s="152">
        <v>0</v>
      </c>
      <c r="J36" s="152">
        <v>3</v>
      </c>
      <c r="K36" s="152">
        <v>2</v>
      </c>
      <c r="L36" s="152">
        <v>1</v>
      </c>
      <c r="M36" s="153">
        <v>0</v>
      </c>
      <c r="N36" s="150"/>
      <c r="O36" s="5"/>
      <c r="P36" s="5"/>
      <c r="Q36" s="5"/>
      <c r="R36" s="5"/>
      <c r="S36" s="5"/>
      <c r="T36" s="7"/>
    </row>
    <row r="37" spans="1:20" ht="14.85" customHeight="1" x14ac:dyDescent="0.2">
      <c r="A37" s="151" t="s">
        <v>64</v>
      </c>
      <c r="B37" s="152">
        <f t="shared" ref="B37:M37" si="1">B34-B35-B36-B39</f>
        <v>22</v>
      </c>
      <c r="C37" s="152">
        <f t="shared" si="1"/>
        <v>21</v>
      </c>
      <c r="D37" s="152">
        <f t="shared" si="1"/>
        <v>18</v>
      </c>
      <c r="E37" s="152">
        <f t="shared" si="1"/>
        <v>21</v>
      </c>
      <c r="F37" s="152">
        <f t="shared" si="1"/>
        <v>20</v>
      </c>
      <c r="G37" s="152">
        <f t="shared" si="1"/>
        <v>22</v>
      </c>
      <c r="H37" s="152">
        <f t="shared" si="1"/>
        <v>20</v>
      </c>
      <c r="I37" s="152">
        <f t="shared" si="1"/>
        <v>21</v>
      </c>
      <c r="J37" s="152">
        <f t="shared" si="1"/>
        <v>19</v>
      </c>
      <c r="K37" s="152">
        <f t="shared" si="1"/>
        <v>20</v>
      </c>
      <c r="L37" s="152">
        <f t="shared" si="1"/>
        <v>20</v>
      </c>
      <c r="M37" s="153">
        <f t="shared" si="1"/>
        <v>3</v>
      </c>
      <c r="N37" s="150"/>
      <c r="O37" s="5"/>
      <c r="P37" s="5"/>
      <c r="Q37" s="5"/>
      <c r="R37" s="5"/>
      <c r="S37" s="5"/>
      <c r="T37" s="7"/>
    </row>
    <row r="38" spans="1:20" ht="14.85" customHeight="1" x14ac:dyDescent="0.2">
      <c r="A38" s="154" t="s">
        <v>65</v>
      </c>
      <c r="B38" s="155">
        <v>15</v>
      </c>
      <c r="C38" s="155">
        <f>C37</f>
        <v>21</v>
      </c>
      <c r="D38" s="155">
        <f>D37</f>
        <v>18</v>
      </c>
      <c r="E38" s="155">
        <v>22</v>
      </c>
      <c r="F38" s="155">
        <v>15</v>
      </c>
      <c r="G38" s="155">
        <f>G37</f>
        <v>22</v>
      </c>
      <c r="H38" s="155">
        <v>15</v>
      </c>
      <c r="I38" s="155">
        <v>16</v>
      </c>
      <c r="J38" s="155">
        <f>J37</f>
        <v>19</v>
      </c>
      <c r="K38" s="155">
        <v>18</v>
      </c>
      <c r="L38" s="155">
        <v>19</v>
      </c>
      <c r="M38" s="156">
        <v>0</v>
      </c>
      <c r="N38" s="150"/>
      <c r="O38" s="5"/>
      <c r="P38" s="5"/>
      <c r="Q38" s="5"/>
      <c r="R38" s="5"/>
      <c r="S38" s="5"/>
      <c r="T38" s="7"/>
    </row>
    <row r="39" spans="1:20" ht="14.85" customHeight="1" x14ac:dyDescent="0.2">
      <c r="A39" s="151" t="s">
        <v>66</v>
      </c>
      <c r="B39" s="152">
        <v>0</v>
      </c>
      <c r="C39" s="152">
        <v>0</v>
      </c>
      <c r="D39" s="152">
        <v>5</v>
      </c>
      <c r="E39" s="152">
        <v>0</v>
      </c>
      <c r="F39" s="152">
        <v>0</v>
      </c>
      <c r="G39" s="152">
        <v>0</v>
      </c>
      <c r="H39" s="152">
        <v>0</v>
      </c>
      <c r="I39" s="152">
        <v>0</v>
      </c>
      <c r="J39" s="152">
        <v>0</v>
      </c>
      <c r="K39" s="152">
        <v>0</v>
      </c>
      <c r="L39" s="152">
        <v>0</v>
      </c>
      <c r="M39" s="153">
        <v>20</v>
      </c>
      <c r="N39" s="150"/>
      <c r="O39" s="5"/>
      <c r="P39" s="5"/>
      <c r="Q39" s="5"/>
      <c r="R39" s="5"/>
      <c r="S39" s="5"/>
      <c r="T39" s="7"/>
    </row>
    <row r="40" spans="1:20" ht="15.75" customHeight="1" x14ac:dyDescent="0.2">
      <c r="A40" s="157"/>
      <c r="B40" s="158"/>
      <c r="C40" s="159"/>
      <c r="D40" s="160"/>
      <c r="E40" s="160"/>
      <c r="F40" s="159"/>
      <c r="G40" s="161" t="s">
        <v>76</v>
      </c>
      <c r="H40" s="162"/>
      <c r="I40" s="162"/>
      <c r="J40" s="162"/>
      <c r="K40" s="162"/>
      <c r="L40" s="162"/>
      <c r="M40" s="163"/>
      <c r="N40" s="150"/>
      <c r="O40" s="5"/>
      <c r="P40" s="5"/>
      <c r="Q40" s="5"/>
      <c r="R40" s="5"/>
      <c r="S40" s="5"/>
      <c r="T40" s="7"/>
    </row>
    <row r="41" spans="1:20" ht="15.2" customHeight="1" x14ac:dyDescent="0.2">
      <c r="A41" s="164" t="s">
        <v>61</v>
      </c>
      <c r="B41" s="165">
        <f>SUM(B34:M34)</f>
        <v>365</v>
      </c>
      <c r="C41" s="166"/>
      <c r="D41" s="167">
        <v>1924</v>
      </c>
      <c r="E41" s="167">
        <f>D41</f>
        <v>1924</v>
      </c>
      <c r="F41" s="150"/>
      <c r="G41" s="168" t="s">
        <v>77</v>
      </c>
      <c r="H41" s="169"/>
      <c r="I41" s="169"/>
      <c r="J41" s="169"/>
      <c r="K41" s="169"/>
      <c r="L41" s="169"/>
      <c r="M41" s="170"/>
      <c r="N41" s="150"/>
      <c r="O41" s="5"/>
      <c r="P41" s="5"/>
      <c r="Q41" s="5"/>
      <c r="R41" s="5"/>
      <c r="S41" s="5"/>
      <c r="T41" s="7"/>
    </row>
    <row r="42" spans="1:20" ht="14.85" customHeight="1" x14ac:dyDescent="0.2">
      <c r="A42" s="164" t="s">
        <v>62</v>
      </c>
      <c r="B42" s="165">
        <f>SUM(B35:M35)</f>
        <v>104</v>
      </c>
      <c r="C42" s="166"/>
      <c r="D42" s="171"/>
      <c r="E42" s="171"/>
      <c r="F42" s="150"/>
      <c r="G42" s="172"/>
      <c r="H42" s="172"/>
      <c r="I42" s="172"/>
      <c r="J42" s="172"/>
      <c r="K42" s="172"/>
      <c r="L42" s="172"/>
      <c r="M42" s="173"/>
      <c r="N42" s="150"/>
      <c r="O42" s="5"/>
      <c r="P42" s="5"/>
      <c r="Q42" s="5"/>
      <c r="R42" s="5"/>
      <c r="S42" s="5"/>
      <c r="T42" s="7"/>
    </row>
    <row r="43" spans="1:20" ht="14.85" customHeight="1" x14ac:dyDescent="0.2">
      <c r="A43" s="164" t="s">
        <v>63</v>
      </c>
      <c r="B43" s="165">
        <f>SUM(B36:M36)</f>
        <v>9</v>
      </c>
      <c r="C43" s="166">
        <v>7.4</v>
      </c>
      <c r="D43" s="171">
        <f>B43*C43</f>
        <v>66.600000000000009</v>
      </c>
      <c r="E43" s="171">
        <f>D43</f>
        <v>66.600000000000009</v>
      </c>
      <c r="F43" s="150"/>
      <c r="G43" s="172"/>
      <c r="H43" s="172"/>
      <c r="I43" s="172"/>
      <c r="J43" s="172"/>
      <c r="K43" s="172"/>
      <c r="L43" s="172"/>
      <c r="M43" s="173"/>
      <c r="N43" s="150"/>
      <c r="O43" s="5"/>
      <c r="P43" s="5"/>
      <c r="Q43" s="5"/>
      <c r="R43" s="5"/>
      <c r="S43" s="5"/>
      <c r="T43" s="7"/>
    </row>
    <row r="44" spans="1:20" ht="14.85" customHeight="1" x14ac:dyDescent="0.2">
      <c r="A44" s="164" t="s">
        <v>64</v>
      </c>
      <c r="B44" s="165">
        <f>SUM(B37:M37)-1</f>
        <v>226</v>
      </c>
      <c r="C44" s="166"/>
      <c r="D44" s="171"/>
      <c r="E44" s="171"/>
      <c r="F44" s="150"/>
      <c r="G44" s="172"/>
      <c r="H44" s="172"/>
      <c r="I44" s="172"/>
      <c r="J44" s="172"/>
      <c r="K44" s="172"/>
      <c r="L44" s="172"/>
      <c r="M44" s="173"/>
      <c r="N44" s="150"/>
      <c r="O44" s="5"/>
      <c r="P44" s="5"/>
      <c r="Q44" s="5"/>
      <c r="R44" s="5"/>
      <c r="S44" s="5"/>
      <c r="T44" s="7"/>
    </row>
    <row r="45" spans="1:20" ht="14.85" customHeight="1" x14ac:dyDescent="0.2">
      <c r="A45" s="164" t="s">
        <v>66</v>
      </c>
      <c r="B45" s="165">
        <f>SUM(B39:M39)</f>
        <v>25</v>
      </c>
      <c r="C45" s="166">
        <v>7.4</v>
      </c>
      <c r="D45" s="171">
        <f>B45*C45</f>
        <v>185</v>
      </c>
      <c r="E45" s="171">
        <f>D45</f>
        <v>185</v>
      </c>
      <c r="F45" s="150"/>
      <c r="G45" s="172"/>
      <c r="H45" s="172"/>
      <c r="I45" s="172"/>
      <c r="J45" s="172"/>
      <c r="K45" s="172"/>
      <c r="L45" s="172"/>
      <c r="M45" s="173"/>
      <c r="N45" s="150"/>
      <c r="O45" s="5"/>
      <c r="P45" s="5"/>
      <c r="Q45" s="5"/>
      <c r="R45" s="5"/>
      <c r="S45" s="5"/>
      <c r="T45" s="7"/>
    </row>
    <row r="46" spans="1:20" ht="14.85" customHeight="1" x14ac:dyDescent="0.2">
      <c r="A46" s="164" t="s">
        <v>71</v>
      </c>
      <c r="B46" s="165">
        <v>5</v>
      </c>
      <c r="C46" s="166">
        <v>7.4</v>
      </c>
      <c r="D46" s="171">
        <f>B46*C46</f>
        <v>37</v>
      </c>
      <c r="E46" s="171"/>
      <c r="F46" s="150"/>
      <c r="G46" s="172"/>
      <c r="H46" s="172"/>
      <c r="I46" s="172"/>
      <c r="J46" s="172"/>
      <c r="K46" s="172"/>
      <c r="L46" s="172"/>
      <c r="M46" s="173"/>
      <c r="N46" s="150"/>
      <c r="O46" s="5"/>
      <c r="P46" s="5"/>
      <c r="Q46" s="5"/>
      <c r="R46" s="5"/>
      <c r="S46" s="5"/>
      <c r="T46" s="7"/>
    </row>
    <row r="47" spans="1:20" ht="16.5" customHeight="1" x14ac:dyDescent="0.25">
      <c r="A47" s="174" t="s">
        <v>65</v>
      </c>
      <c r="B47" s="175">
        <f>SUM(B38:M38)</f>
        <v>200</v>
      </c>
      <c r="C47" s="176"/>
      <c r="D47" s="177">
        <f>D41-D43-D45-D46</f>
        <v>1635.4</v>
      </c>
      <c r="E47" s="177">
        <f>E41-E43-E45-E46</f>
        <v>1672.4</v>
      </c>
      <c r="F47" s="178"/>
      <c r="G47" s="179"/>
      <c r="H47" s="179"/>
      <c r="I47" s="179"/>
      <c r="J47" s="179"/>
      <c r="K47" s="179"/>
      <c r="L47" s="179"/>
      <c r="M47" s="180"/>
      <c r="N47" s="150"/>
      <c r="O47" s="5"/>
      <c r="P47" s="5"/>
      <c r="Q47" s="5"/>
      <c r="R47" s="5"/>
      <c r="S47" s="5"/>
      <c r="T47" s="7"/>
    </row>
    <row r="48" spans="1:20" ht="15.75" customHeight="1" x14ac:dyDescent="0.2">
      <c r="A48" s="12"/>
      <c r="B48" s="13"/>
      <c r="C48" s="13"/>
      <c r="D48" s="13"/>
      <c r="E48" s="13"/>
      <c r="F48" s="13"/>
      <c r="G48" s="13"/>
      <c r="H48" s="13"/>
      <c r="I48" s="13"/>
      <c r="J48" s="13"/>
      <c r="K48" s="13"/>
      <c r="L48" s="13"/>
      <c r="M48" s="13"/>
      <c r="N48" s="172"/>
      <c r="O48" s="5"/>
      <c r="P48" s="5"/>
      <c r="Q48" s="5"/>
      <c r="R48" s="5"/>
      <c r="S48" s="5"/>
      <c r="T48" s="7"/>
    </row>
    <row r="49" spans="1:20" ht="15.75" customHeight="1" x14ac:dyDescent="0.2">
      <c r="A49" s="181"/>
      <c r="B49" s="182"/>
      <c r="C49" s="182"/>
      <c r="D49" s="182"/>
      <c r="E49" s="182"/>
      <c r="F49" s="182"/>
      <c r="G49" s="182"/>
      <c r="H49" s="182"/>
      <c r="I49" s="182"/>
      <c r="J49" s="182"/>
      <c r="K49" s="182"/>
      <c r="L49" s="182"/>
      <c r="M49" s="183"/>
      <c r="N49" s="150"/>
      <c r="O49" s="5"/>
      <c r="P49" s="5"/>
      <c r="Q49" s="5"/>
      <c r="R49" s="5"/>
      <c r="S49" s="5"/>
      <c r="T49" s="7"/>
    </row>
    <row r="50" spans="1:20" ht="15.75" customHeight="1" x14ac:dyDescent="0.2">
      <c r="A50" s="12"/>
      <c r="B50" s="13"/>
      <c r="C50" s="13"/>
      <c r="D50" s="13"/>
      <c r="E50" s="13"/>
      <c r="F50" s="13"/>
      <c r="G50" s="13"/>
      <c r="H50" s="13"/>
      <c r="I50" s="13"/>
      <c r="J50" s="13"/>
      <c r="K50" s="13"/>
      <c r="L50" s="13"/>
      <c r="M50" s="13"/>
      <c r="N50" s="172"/>
      <c r="O50" s="5"/>
      <c r="P50" s="5"/>
      <c r="Q50" s="5"/>
      <c r="R50" s="5"/>
      <c r="S50" s="5"/>
      <c r="T50" s="7"/>
    </row>
    <row r="51" spans="1:20" ht="15.75" customHeight="1" x14ac:dyDescent="0.25">
      <c r="A51" s="147" t="s">
        <v>78</v>
      </c>
      <c r="B51" s="148">
        <v>41122</v>
      </c>
      <c r="C51" s="148">
        <v>41153</v>
      </c>
      <c r="D51" s="148">
        <v>41183</v>
      </c>
      <c r="E51" s="148">
        <v>41214</v>
      </c>
      <c r="F51" s="148">
        <v>41244</v>
      </c>
      <c r="G51" s="148">
        <v>41275</v>
      </c>
      <c r="H51" s="148">
        <v>41306</v>
      </c>
      <c r="I51" s="148">
        <v>41334</v>
      </c>
      <c r="J51" s="148">
        <v>41365</v>
      </c>
      <c r="K51" s="148">
        <v>41395</v>
      </c>
      <c r="L51" s="148">
        <v>41426</v>
      </c>
      <c r="M51" s="149">
        <v>41456</v>
      </c>
      <c r="N51" s="150"/>
      <c r="O51" s="5"/>
      <c r="P51" s="5"/>
      <c r="Q51" s="5"/>
      <c r="R51" s="5"/>
      <c r="S51" s="5"/>
      <c r="T51" s="7"/>
    </row>
    <row r="52" spans="1:20" ht="14.85" customHeight="1" x14ac:dyDescent="0.2">
      <c r="A52" s="151" t="s">
        <v>61</v>
      </c>
      <c r="B52" s="152">
        <v>31</v>
      </c>
      <c r="C52" s="152">
        <v>30</v>
      </c>
      <c r="D52" s="152">
        <v>31</v>
      </c>
      <c r="E52" s="152">
        <v>30</v>
      </c>
      <c r="F52" s="152">
        <v>31</v>
      </c>
      <c r="G52" s="152">
        <v>31</v>
      </c>
      <c r="H52" s="152">
        <v>28</v>
      </c>
      <c r="I52" s="152">
        <v>31</v>
      </c>
      <c r="J52" s="152">
        <v>30</v>
      </c>
      <c r="K52" s="152">
        <v>31</v>
      </c>
      <c r="L52" s="152">
        <v>30</v>
      </c>
      <c r="M52" s="153">
        <v>31</v>
      </c>
      <c r="N52" s="150"/>
      <c r="O52" s="5"/>
      <c r="P52" s="5"/>
      <c r="Q52" s="5"/>
      <c r="R52" s="5"/>
      <c r="S52" s="5"/>
      <c r="T52" s="7"/>
    </row>
    <row r="53" spans="1:20" ht="14.85" customHeight="1" x14ac:dyDescent="0.2">
      <c r="A53" s="151" t="s">
        <v>62</v>
      </c>
      <c r="B53" s="152">
        <v>8</v>
      </c>
      <c r="C53" s="152">
        <v>10</v>
      </c>
      <c r="D53" s="152">
        <v>8</v>
      </c>
      <c r="E53" s="152">
        <v>8</v>
      </c>
      <c r="F53" s="152">
        <v>10</v>
      </c>
      <c r="G53" s="152">
        <v>8</v>
      </c>
      <c r="H53" s="152">
        <v>8</v>
      </c>
      <c r="I53" s="152">
        <v>10</v>
      </c>
      <c r="J53" s="152">
        <v>8</v>
      </c>
      <c r="K53" s="152">
        <v>8</v>
      </c>
      <c r="L53" s="152">
        <v>10</v>
      </c>
      <c r="M53" s="153">
        <v>10</v>
      </c>
      <c r="N53" s="150"/>
      <c r="O53" s="5"/>
      <c r="P53" s="5"/>
      <c r="Q53" s="5"/>
      <c r="R53" s="5"/>
      <c r="S53" s="5"/>
      <c r="T53" s="7"/>
    </row>
    <row r="54" spans="1:20" ht="14.85" customHeight="1" x14ac:dyDescent="0.2">
      <c r="A54" s="151" t="s">
        <v>63</v>
      </c>
      <c r="B54" s="152">
        <v>0</v>
      </c>
      <c r="C54" s="152">
        <v>0</v>
      </c>
      <c r="D54" s="152">
        <v>0</v>
      </c>
      <c r="E54" s="152">
        <v>0</v>
      </c>
      <c r="F54" s="152">
        <v>2</v>
      </c>
      <c r="G54" s="152">
        <v>1</v>
      </c>
      <c r="H54" s="152">
        <v>0</v>
      </c>
      <c r="I54" s="152">
        <v>2</v>
      </c>
      <c r="J54" s="152">
        <v>2</v>
      </c>
      <c r="K54" s="152">
        <v>2</v>
      </c>
      <c r="L54" s="152">
        <v>0</v>
      </c>
      <c r="M54" s="153">
        <v>0</v>
      </c>
      <c r="N54" s="150"/>
      <c r="O54" s="5"/>
      <c r="P54" s="5"/>
      <c r="Q54" s="5"/>
      <c r="R54" s="5"/>
      <c r="S54" s="5"/>
      <c r="T54" s="7"/>
    </row>
    <row r="55" spans="1:20" ht="14.85" customHeight="1" x14ac:dyDescent="0.2">
      <c r="A55" s="151" t="s">
        <v>64</v>
      </c>
      <c r="B55" s="152">
        <f t="shared" ref="B55:M55" si="2">B52-B53-B54-B57</f>
        <v>23</v>
      </c>
      <c r="C55" s="152">
        <f t="shared" si="2"/>
        <v>20</v>
      </c>
      <c r="D55" s="152">
        <f t="shared" si="2"/>
        <v>18</v>
      </c>
      <c r="E55" s="152">
        <f t="shared" si="2"/>
        <v>22</v>
      </c>
      <c r="F55" s="152">
        <f t="shared" si="2"/>
        <v>19</v>
      </c>
      <c r="G55" s="152">
        <f t="shared" si="2"/>
        <v>22</v>
      </c>
      <c r="H55" s="152">
        <f t="shared" si="2"/>
        <v>20</v>
      </c>
      <c r="I55" s="152">
        <f t="shared" si="2"/>
        <v>19</v>
      </c>
      <c r="J55" s="152">
        <f t="shared" si="2"/>
        <v>20</v>
      </c>
      <c r="K55" s="152">
        <f t="shared" si="2"/>
        <v>21</v>
      </c>
      <c r="L55" s="152">
        <f t="shared" si="2"/>
        <v>20</v>
      </c>
      <c r="M55" s="153">
        <f t="shared" si="2"/>
        <v>1</v>
      </c>
      <c r="N55" s="150"/>
      <c r="O55" s="5"/>
      <c r="P55" s="5"/>
      <c r="Q55" s="5"/>
      <c r="R55" s="5"/>
      <c r="S55" s="5"/>
      <c r="T55" s="7"/>
    </row>
    <row r="56" spans="1:20" ht="14.85" customHeight="1" x14ac:dyDescent="0.2">
      <c r="A56" s="154" t="s">
        <v>65</v>
      </c>
      <c r="B56" s="155">
        <v>15</v>
      </c>
      <c r="C56" s="155">
        <f>C55</f>
        <v>20</v>
      </c>
      <c r="D56" s="155">
        <f>D55</f>
        <v>18</v>
      </c>
      <c r="E56" s="155">
        <v>22</v>
      </c>
      <c r="F56" s="155">
        <v>15</v>
      </c>
      <c r="G56" s="155">
        <f>G55</f>
        <v>22</v>
      </c>
      <c r="H56" s="155">
        <v>15</v>
      </c>
      <c r="I56" s="155">
        <v>16</v>
      </c>
      <c r="J56" s="155">
        <f>J55</f>
        <v>20</v>
      </c>
      <c r="K56" s="155">
        <v>18</v>
      </c>
      <c r="L56" s="155">
        <v>19</v>
      </c>
      <c r="M56" s="156">
        <v>0</v>
      </c>
      <c r="N56" s="150"/>
      <c r="O56" s="5"/>
      <c r="P56" s="5"/>
      <c r="Q56" s="5"/>
      <c r="R56" s="5"/>
      <c r="S56" s="5"/>
      <c r="T56" s="7"/>
    </row>
    <row r="57" spans="1:20" ht="14.85" customHeight="1" x14ac:dyDescent="0.2">
      <c r="A57" s="151" t="s">
        <v>66</v>
      </c>
      <c r="B57" s="152">
        <v>0</v>
      </c>
      <c r="C57" s="152">
        <v>0</v>
      </c>
      <c r="D57" s="152">
        <v>5</v>
      </c>
      <c r="E57" s="152">
        <v>0</v>
      </c>
      <c r="F57" s="152">
        <v>0</v>
      </c>
      <c r="G57" s="152">
        <v>0</v>
      </c>
      <c r="H57" s="152">
        <v>0</v>
      </c>
      <c r="I57" s="152">
        <v>0</v>
      </c>
      <c r="J57" s="152">
        <v>0</v>
      </c>
      <c r="K57" s="152">
        <v>0</v>
      </c>
      <c r="L57" s="152">
        <v>0</v>
      </c>
      <c r="M57" s="153">
        <v>20</v>
      </c>
      <c r="N57" s="150"/>
      <c r="O57" s="5"/>
      <c r="P57" s="5"/>
      <c r="Q57" s="5"/>
      <c r="R57" s="5"/>
      <c r="S57" s="5"/>
      <c r="T57" s="7"/>
    </row>
    <row r="58" spans="1:20" ht="15.75" customHeight="1" x14ac:dyDescent="0.2">
      <c r="A58" s="157"/>
      <c r="B58" s="158"/>
      <c r="C58" s="159"/>
      <c r="D58" s="160"/>
      <c r="E58" s="160"/>
      <c r="F58" s="159"/>
      <c r="G58" s="161" t="s">
        <v>76</v>
      </c>
      <c r="H58" s="162"/>
      <c r="I58" s="162"/>
      <c r="J58" s="162"/>
      <c r="K58" s="162"/>
      <c r="L58" s="162"/>
      <c r="M58" s="163"/>
      <c r="N58" s="150"/>
      <c r="O58" s="5"/>
      <c r="P58" s="5"/>
      <c r="Q58" s="5"/>
      <c r="R58" s="5"/>
      <c r="S58" s="5"/>
      <c r="T58" s="7"/>
    </row>
    <row r="59" spans="1:20" ht="15.2" customHeight="1" x14ac:dyDescent="0.2">
      <c r="A59" s="164" t="s">
        <v>61</v>
      </c>
      <c r="B59" s="165">
        <f>SUM(B52:M52)</f>
        <v>365</v>
      </c>
      <c r="C59" s="166"/>
      <c r="D59" s="167">
        <v>1924</v>
      </c>
      <c r="E59" s="167">
        <f>D59</f>
        <v>1924</v>
      </c>
      <c r="F59" s="150"/>
      <c r="G59" s="168" t="s">
        <v>77</v>
      </c>
      <c r="H59" s="169"/>
      <c r="I59" s="169"/>
      <c r="J59" s="169"/>
      <c r="K59" s="169"/>
      <c r="L59" s="169"/>
      <c r="M59" s="170"/>
      <c r="N59" s="150"/>
      <c r="O59" s="5"/>
      <c r="P59" s="5"/>
      <c r="Q59" s="5"/>
      <c r="R59" s="5"/>
      <c r="S59" s="5"/>
      <c r="T59" s="7"/>
    </row>
    <row r="60" spans="1:20" ht="14.85" customHeight="1" x14ac:dyDescent="0.2">
      <c r="A60" s="164" t="s">
        <v>62</v>
      </c>
      <c r="B60" s="165">
        <f>SUM(B53:M53)</f>
        <v>106</v>
      </c>
      <c r="C60" s="166"/>
      <c r="D60" s="171"/>
      <c r="E60" s="171"/>
      <c r="F60" s="150"/>
      <c r="G60" s="172"/>
      <c r="H60" s="172"/>
      <c r="I60" s="172"/>
      <c r="J60" s="172"/>
      <c r="K60" s="172"/>
      <c r="L60" s="172"/>
      <c r="M60" s="173"/>
      <c r="N60" s="150"/>
      <c r="O60" s="5"/>
      <c r="P60" s="5"/>
      <c r="Q60" s="5"/>
      <c r="R60" s="5"/>
      <c r="S60" s="5"/>
      <c r="T60" s="7"/>
    </row>
    <row r="61" spans="1:20" ht="14.85" customHeight="1" x14ac:dyDescent="0.2">
      <c r="A61" s="164" t="s">
        <v>63</v>
      </c>
      <c r="B61" s="165">
        <f>SUM(B54:M54)</f>
        <v>9</v>
      </c>
      <c r="C61" s="166">
        <v>7.4</v>
      </c>
      <c r="D61" s="171">
        <f>B61*C61</f>
        <v>66.600000000000009</v>
      </c>
      <c r="E61" s="171">
        <f>D61</f>
        <v>66.600000000000009</v>
      </c>
      <c r="F61" s="150"/>
      <c r="G61" s="172"/>
      <c r="H61" s="172"/>
      <c r="I61" s="172"/>
      <c r="J61" s="172"/>
      <c r="K61" s="172"/>
      <c r="L61" s="172"/>
      <c r="M61" s="173"/>
      <c r="N61" s="150"/>
      <c r="O61" s="5"/>
      <c r="P61" s="5"/>
      <c r="Q61" s="5"/>
      <c r="R61" s="5"/>
      <c r="S61" s="5"/>
      <c r="T61" s="7"/>
    </row>
    <row r="62" spans="1:20" ht="14.85" customHeight="1" x14ac:dyDescent="0.2">
      <c r="A62" s="164" t="s">
        <v>64</v>
      </c>
      <c r="B62" s="165">
        <f>SUM(B55:M55)-1</f>
        <v>224</v>
      </c>
      <c r="C62" s="166"/>
      <c r="D62" s="171"/>
      <c r="E62" s="171"/>
      <c r="F62" s="150"/>
      <c r="G62" s="172"/>
      <c r="H62" s="172"/>
      <c r="I62" s="172"/>
      <c r="J62" s="172"/>
      <c r="K62" s="172"/>
      <c r="L62" s="172"/>
      <c r="M62" s="173"/>
      <c r="N62" s="150"/>
      <c r="O62" s="5"/>
      <c r="P62" s="5"/>
      <c r="Q62" s="5"/>
      <c r="R62" s="5"/>
      <c r="S62" s="5"/>
      <c r="T62" s="7"/>
    </row>
    <row r="63" spans="1:20" ht="14.85" customHeight="1" x14ac:dyDescent="0.2">
      <c r="A63" s="164" t="s">
        <v>66</v>
      </c>
      <c r="B63" s="165">
        <f>SUM(B57:M57)</f>
        <v>25</v>
      </c>
      <c r="C63" s="166">
        <v>7.4</v>
      </c>
      <c r="D63" s="171">
        <f>B63*C63</f>
        <v>185</v>
      </c>
      <c r="E63" s="171">
        <f>D63</f>
        <v>185</v>
      </c>
      <c r="F63" s="150"/>
      <c r="G63" s="172"/>
      <c r="H63" s="172"/>
      <c r="I63" s="172"/>
      <c r="J63" s="172"/>
      <c r="K63" s="172"/>
      <c r="L63" s="172"/>
      <c r="M63" s="173"/>
      <c r="N63" s="150"/>
      <c r="O63" s="5"/>
      <c r="P63" s="5"/>
      <c r="Q63" s="5"/>
      <c r="R63" s="5"/>
      <c r="S63" s="5"/>
      <c r="T63" s="7"/>
    </row>
    <row r="64" spans="1:20" ht="14.85" customHeight="1" x14ac:dyDescent="0.2">
      <c r="A64" s="164" t="s">
        <v>71</v>
      </c>
      <c r="B64" s="165">
        <v>5</v>
      </c>
      <c r="C64" s="166">
        <v>7.4</v>
      </c>
      <c r="D64" s="171">
        <f>B64*C64</f>
        <v>37</v>
      </c>
      <c r="E64" s="171"/>
      <c r="F64" s="150"/>
      <c r="G64" s="172"/>
      <c r="H64" s="172"/>
      <c r="I64" s="172"/>
      <c r="J64" s="172"/>
      <c r="K64" s="172"/>
      <c r="L64" s="172"/>
      <c r="M64" s="173"/>
      <c r="N64" s="150"/>
      <c r="O64" s="5"/>
      <c r="P64" s="5"/>
      <c r="Q64" s="5"/>
      <c r="R64" s="5"/>
      <c r="S64" s="5"/>
      <c r="T64" s="7"/>
    </row>
    <row r="65" spans="1:20" ht="16.5" customHeight="1" x14ac:dyDescent="0.25">
      <c r="A65" s="174" t="s">
        <v>65</v>
      </c>
      <c r="B65" s="175">
        <f>SUM(B56:M56)</f>
        <v>200</v>
      </c>
      <c r="C65" s="176"/>
      <c r="D65" s="177">
        <f>D59-D61-D63-D64</f>
        <v>1635.4</v>
      </c>
      <c r="E65" s="177">
        <f>E59-E61-E63-E64</f>
        <v>1672.4</v>
      </c>
      <c r="F65" s="178"/>
      <c r="G65" s="179"/>
      <c r="H65" s="179"/>
      <c r="I65" s="179"/>
      <c r="J65" s="179"/>
      <c r="K65" s="179"/>
      <c r="L65" s="179"/>
      <c r="M65" s="180"/>
      <c r="N65" s="150"/>
      <c r="O65" s="5"/>
      <c r="P65" s="5"/>
      <c r="Q65" s="5"/>
      <c r="R65" s="5"/>
      <c r="S65" s="5"/>
      <c r="T65" s="7"/>
    </row>
    <row r="66" spans="1:20" ht="15.2" customHeight="1" x14ac:dyDescent="0.2">
      <c r="A66" s="184"/>
      <c r="B66" s="185"/>
      <c r="C66" s="185"/>
      <c r="D66" s="185"/>
      <c r="E66" s="185"/>
      <c r="F66" s="185"/>
      <c r="G66" s="185"/>
      <c r="H66" s="185"/>
      <c r="I66" s="185"/>
      <c r="J66" s="185"/>
      <c r="K66" s="185"/>
      <c r="L66" s="185"/>
      <c r="M66" s="185"/>
      <c r="N66" s="172"/>
      <c r="O66" s="5"/>
      <c r="P66" s="5"/>
      <c r="Q66" s="5"/>
      <c r="R66" s="5"/>
      <c r="S66" s="5"/>
      <c r="T66" s="7"/>
    </row>
    <row r="67" spans="1:20" ht="15.75" customHeight="1" x14ac:dyDescent="0.2">
      <c r="A67" s="186"/>
      <c r="B67" s="179"/>
      <c r="C67" s="179"/>
      <c r="D67" s="179"/>
      <c r="E67" s="179"/>
      <c r="F67" s="179"/>
      <c r="G67" s="179"/>
      <c r="H67" s="179"/>
      <c r="I67" s="179"/>
      <c r="J67" s="179"/>
      <c r="K67" s="179"/>
      <c r="L67" s="179"/>
      <c r="M67" s="179"/>
      <c r="N67" s="172"/>
      <c r="O67" s="5"/>
      <c r="P67" s="5"/>
      <c r="Q67" s="5"/>
      <c r="R67" s="5"/>
      <c r="S67" s="5"/>
      <c r="T67" s="7"/>
    </row>
    <row r="68" spans="1:20" ht="15.75" customHeight="1" x14ac:dyDescent="0.25">
      <c r="A68" s="147" t="s">
        <v>79</v>
      </c>
      <c r="B68" s="148">
        <v>40756</v>
      </c>
      <c r="C68" s="148">
        <v>40787</v>
      </c>
      <c r="D68" s="148">
        <v>40817</v>
      </c>
      <c r="E68" s="148">
        <v>40848</v>
      </c>
      <c r="F68" s="148">
        <v>40878</v>
      </c>
      <c r="G68" s="148">
        <v>40909</v>
      </c>
      <c r="H68" s="148">
        <v>40940</v>
      </c>
      <c r="I68" s="148">
        <v>40969</v>
      </c>
      <c r="J68" s="148">
        <v>41000</v>
      </c>
      <c r="K68" s="148">
        <v>41030</v>
      </c>
      <c r="L68" s="148">
        <v>41061</v>
      </c>
      <c r="M68" s="149">
        <v>41091</v>
      </c>
      <c r="N68" s="150"/>
      <c r="O68" s="5"/>
      <c r="P68" s="5"/>
      <c r="Q68" s="5"/>
      <c r="R68" s="5"/>
      <c r="S68" s="5"/>
      <c r="T68" s="7"/>
    </row>
    <row r="69" spans="1:20" ht="14.85" customHeight="1" x14ac:dyDescent="0.2">
      <c r="A69" s="151" t="s">
        <v>61</v>
      </c>
      <c r="B69" s="152">
        <v>31</v>
      </c>
      <c r="C69" s="152">
        <v>30</v>
      </c>
      <c r="D69" s="152">
        <v>31</v>
      </c>
      <c r="E69" s="152">
        <v>30</v>
      </c>
      <c r="F69" s="152">
        <v>31</v>
      </c>
      <c r="G69" s="152">
        <v>31</v>
      </c>
      <c r="H69" s="152">
        <v>29</v>
      </c>
      <c r="I69" s="152">
        <v>31</v>
      </c>
      <c r="J69" s="152">
        <v>30</v>
      </c>
      <c r="K69" s="152">
        <v>31</v>
      </c>
      <c r="L69" s="152">
        <v>30</v>
      </c>
      <c r="M69" s="153">
        <v>31</v>
      </c>
      <c r="N69" s="150"/>
      <c r="O69" s="5"/>
      <c r="P69" s="5"/>
      <c r="Q69" s="5"/>
      <c r="R69" s="5"/>
      <c r="S69" s="5"/>
      <c r="T69" s="7"/>
    </row>
    <row r="70" spans="1:20" ht="14.85" customHeight="1" x14ac:dyDescent="0.2">
      <c r="A70" s="151" t="s">
        <v>62</v>
      </c>
      <c r="B70" s="152">
        <v>8</v>
      </c>
      <c r="C70" s="152">
        <v>8</v>
      </c>
      <c r="D70" s="152">
        <v>10</v>
      </c>
      <c r="E70" s="152">
        <v>8</v>
      </c>
      <c r="F70" s="152">
        <v>9</v>
      </c>
      <c r="G70" s="152">
        <v>9</v>
      </c>
      <c r="H70" s="152">
        <v>8</v>
      </c>
      <c r="I70" s="152">
        <v>9</v>
      </c>
      <c r="J70" s="152">
        <v>9</v>
      </c>
      <c r="K70" s="152">
        <v>8</v>
      </c>
      <c r="L70" s="152">
        <v>9</v>
      </c>
      <c r="M70" s="153">
        <v>10</v>
      </c>
      <c r="N70" s="150"/>
      <c r="O70" s="5"/>
      <c r="P70" s="5"/>
      <c r="Q70" s="5"/>
      <c r="R70" s="5"/>
      <c r="S70" s="5"/>
      <c r="T70" s="7"/>
    </row>
    <row r="71" spans="1:20" ht="14.85" customHeight="1" x14ac:dyDescent="0.2">
      <c r="A71" s="151" t="s">
        <v>63</v>
      </c>
      <c r="B71" s="152">
        <v>0</v>
      </c>
      <c r="C71" s="152">
        <v>0</v>
      </c>
      <c r="D71" s="152">
        <v>0</v>
      </c>
      <c r="E71" s="152">
        <v>0</v>
      </c>
      <c r="F71" s="152">
        <v>1</v>
      </c>
      <c r="G71" s="152">
        <v>0</v>
      </c>
      <c r="H71" s="152">
        <v>0</v>
      </c>
      <c r="I71" s="152">
        <v>0</v>
      </c>
      <c r="J71" s="152">
        <v>3</v>
      </c>
      <c r="K71" s="152">
        <v>3</v>
      </c>
      <c r="L71" s="152">
        <v>0</v>
      </c>
      <c r="M71" s="153">
        <v>0</v>
      </c>
      <c r="N71" s="150"/>
      <c r="O71" s="5"/>
      <c r="P71" s="5"/>
      <c r="Q71" s="5"/>
      <c r="R71" s="5"/>
      <c r="S71" s="5"/>
      <c r="T71" s="7"/>
    </row>
    <row r="72" spans="1:20" ht="14.85" customHeight="1" x14ac:dyDescent="0.2">
      <c r="A72" s="151" t="s">
        <v>64</v>
      </c>
      <c r="B72" s="152">
        <f t="shared" ref="B72:M72" si="3">B69-B70-B71-B74</f>
        <v>23</v>
      </c>
      <c r="C72" s="152">
        <f t="shared" si="3"/>
        <v>22</v>
      </c>
      <c r="D72" s="152">
        <f t="shared" si="3"/>
        <v>16</v>
      </c>
      <c r="E72" s="152">
        <f t="shared" si="3"/>
        <v>22</v>
      </c>
      <c r="F72" s="152">
        <f t="shared" si="3"/>
        <v>21</v>
      </c>
      <c r="G72" s="152">
        <f t="shared" si="3"/>
        <v>22</v>
      </c>
      <c r="H72" s="152">
        <f t="shared" si="3"/>
        <v>21</v>
      </c>
      <c r="I72" s="152">
        <f t="shared" si="3"/>
        <v>22</v>
      </c>
      <c r="J72" s="152">
        <f t="shared" si="3"/>
        <v>18</v>
      </c>
      <c r="K72" s="152">
        <f t="shared" si="3"/>
        <v>20</v>
      </c>
      <c r="L72" s="152">
        <f t="shared" si="3"/>
        <v>21</v>
      </c>
      <c r="M72" s="153">
        <f t="shared" si="3"/>
        <v>1</v>
      </c>
      <c r="N72" s="150"/>
      <c r="O72" s="5"/>
      <c r="P72" s="5"/>
      <c r="Q72" s="5"/>
      <c r="R72" s="5"/>
      <c r="S72" s="5"/>
      <c r="T72" s="7"/>
    </row>
    <row r="73" spans="1:20" ht="14.85" customHeight="1" x14ac:dyDescent="0.2">
      <c r="A73" s="154" t="s">
        <v>65</v>
      </c>
      <c r="B73" s="155">
        <v>16</v>
      </c>
      <c r="C73" s="155">
        <v>22</v>
      </c>
      <c r="D73" s="155">
        <v>16</v>
      </c>
      <c r="E73" s="155">
        <v>22</v>
      </c>
      <c r="F73" s="155">
        <v>13</v>
      </c>
      <c r="G73" s="155">
        <v>22</v>
      </c>
      <c r="H73" s="155">
        <v>16</v>
      </c>
      <c r="I73" s="155">
        <v>22</v>
      </c>
      <c r="J73" s="155">
        <v>15</v>
      </c>
      <c r="K73" s="155">
        <v>17</v>
      </c>
      <c r="L73" s="155">
        <v>19</v>
      </c>
      <c r="M73" s="156">
        <v>0</v>
      </c>
      <c r="N73" s="150"/>
      <c r="O73" s="5"/>
      <c r="P73" s="5"/>
      <c r="Q73" s="5"/>
      <c r="R73" s="5"/>
      <c r="S73" s="5"/>
      <c r="T73" s="7"/>
    </row>
    <row r="74" spans="1:20" ht="14.85" customHeight="1" x14ac:dyDescent="0.2">
      <c r="A74" s="151" t="s">
        <v>66</v>
      </c>
      <c r="B74" s="152">
        <v>0</v>
      </c>
      <c r="C74" s="152">
        <v>0</v>
      </c>
      <c r="D74" s="152">
        <v>5</v>
      </c>
      <c r="E74" s="152">
        <v>0</v>
      </c>
      <c r="F74" s="152">
        <v>0</v>
      </c>
      <c r="G74" s="152">
        <v>0</v>
      </c>
      <c r="H74" s="152">
        <v>0</v>
      </c>
      <c r="I74" s="152">
        <v>0</v>
      </c>
      <c r="J74" s="152">
        <v>0</v>
      </c>
      <c r="K74" s="152">
        <v>0</v>
      </c>
      <c r="L74" s="152">
        <v>0</v>
      </c>
      <c r="M74" s="153">
        <v>20</v>
      </c>
      <c r="N74" s="150"/>
      <c r="O74" s="5"/>
      <c r="P74" s="5"/>
      <c r="Q74" s="5"/>
      <c r="R74" s="5"/>
      <c r="S74" s="5"/>
      <c r="T74" s="7"/>
    </row>
    <row r="75" spans="1:20" ht="15.75" customHeight="1" x14ac:dyDescent="0.2">
      <c r="A75" s="157"/>
      <c r="B75" s="158"/>
      <c r="C75" s="159"/>
      <c r="D75" s="160"/>
      <c r="E75" s="160"/>
      <c r="F75" s="159"/>
      <c r="G75" s="161" t="s">
        <v>76</v>
      </c>
      <c r="H75" s="162"/>
      <c r="I75" s="162"/>
      <c r="J75" s="162"/>
      <c r="K75" s="162"/>
      <c r="L75" s="162"/>
      <c r="M75" s="163"/>
      <c r="N75" s="150"/>
      <c r="O75" s="5"/>
      <c r="P75" s="5"/>
      <c r="Q75" s="5"/>
      <c r="R75" s="5"/>
      <c r="S75" s="5"/>
      <c r="T75" s="7"/>
    </row>
    <row r="76" spans="1:20" ht="15.2" customHeight="1" x14ac:dyDescent="0.2">
      <c r="A76" s="164" t="s">
        <v>61</v>
      </c>
      <c r="B76" s="165">
        <f>SUM(B69:M69)</f>
        <v>366</v>
      </c>
      <c r="C76" s="166"/>
      <c r="D76" s="167">
        <v>1924</v>
      </c>
      <c r="E76" s="167">
        <f>D76</f>
        <v>1924</v>
      </c>
      <c r="F76" s="150"/>
      <c r="G76" s="168" t="s">
        <v>77</v>
      </c>
      <c r="H76" s="169"/>
      <c r="I76" s="169"/>
      <c r="J76" s="169"/>
      <c r="K76" s="169"/>
      <c r="L76" s="169"/>
      <c r="M76" s="170"/>
      <c r="N76" s="150"/>
      <c r="O76" s="5"/>
      <c r="P76" s="5"/>
      <c r="Q76" s="5"/>
      <c r="R76" s="5"/>
      <c r="S76" s="5"/>
      <c r="T76" s="7"/>
    </row>
    <row r="77" spans="1:20" ht="14.85" customHeight="1" x14ac:dyDescent="0.2">
      <c r="A77" s="164" t="s">
        <v>62</v>
      </c>
      <c r="B77" s="165">
        <f>SUM(B70:M70)</f>
        <v>105</v>
      </c>
      <c r="C77" s="166"/>
      <c r="D77" s="171"/>
      <c r="E77" s="171"/>
      <c r="F77" s="150"/>
      <c r="G77" s="172"/>
      <c r="H77" s="172"/>
      <c r="I77" s="172"/>
      <c r="J77" s="172"/>
      <c r="K77" s="172"/>
      <c r="L77" s="172"/>
      <c r="M77" s="173"/>
      <c r="N77" s="150"/>
      <c r="O77" s="5"/>
      <c r="P77" s="5"/>
      <c r="Q77" s="5"/>
      <c r="R77" s="5"/>
      <c r="S77" s="5"/>
      <c r="T77" s="7"/>
    </row>
    <row r="78" spans="1:20" ht="14.85" customHeight="1" x14ac:dyDescent="0.2">
      <c r="A78" s="164" t="s">
        <v>63</v>
      </c>
      <c r="B78" s="165">
        <f>SUM(B71:M71)</f>
        <v>7</v>
      </c>
      <c r="C78" s="166">
        <v>7.4</v>
      </c>
      <c r="D78" s="171">
        <f>B78*C78</f>
        <v>51.800000000000004</v>
      </c>
      <c r="E78" s="171">
        <f>D78</f>
        <v>51.800000000000004</v>
      </c>
      <c r="F78" s="150"/>
      <c r="G78" s="172"/>
      <c r="H78" s="172"/>
      <c r="I78" s="172"/>
      <c r="J78" s="172"/>
      <c r="K78" s="172"/>
      <c r="L78" s="172"/>
      <c r="M78" s="173"/>
      <c r="N78" s="150"/>
      <c r="O78" s="5"/>
      <c r="P78" s="5"/>
      <c r="Q78" s="5"/>
      <c r="R78" s="5"/>
      <c r="S78" s="5"/>
      <c r="T78" s="7"/>
    </row>
    <row r="79" spans="1:20" ht="14.85" customHeight="1" x14ac:dyDescent="0.2">
      <c r="A79" s="164" t="s">
        <v>64</v>
      </c>
      <c r="B79" s="165">
        <f>SUM(B72:M72)-1</f>
        <v>228</v>
      </c>
      <c r="C79" s="166"/>
      <c r="D79" s="171"/>
      <c r="E79" s="171"/>
      <c r="F79" s="150"/>
      <c r="G79" s="172"/>
      <c r="H79" s="172"/>
      <c r="I79" s="172"/>
      <c r="J79" s="172"/>
      <c r="K79" s="172"/>
      <c r="L79" s="172"/>
      <c r="M79" s="173"/>
      <c r="N79" s="150"/>
      <c r="O79" s="5"/>
      <c r="P79" s="5"/>
      <c r="Q79" s="5"/>
      <c r="R79" s="5"/>
      <c r="S79" s="5"/>
      <c r="T79" s="7"/>
    </row>
    <row r="80" spans="1:20" ht="14.85" customHeight="1" x14ac:dyDescent="0.2">
      <c r="A80" s="164" t="s">
        <v>66</v>
      </c>
      <c r="B80" s="165">
        <f>SUM(B74:M74)</f>
        <v>25</v>
      </c>
      <c r="C80" s="166">
        <v>7.4</v>
      </c>
      <c r="D80" s="171">
        <f>B80*C80</f>
        <v>185</v>
      </c>
      <c r="E80" s="171">
        <f>D80</f>
        <v>185</v>
      </c>
      <c r="F80" s="150"/>
      <c r="G80" s="172"/>
      <c r="H80" s="172"/>
      <c r="I80" s="172"/>
      <c r="J80" s="172"/>
      <c r="K80" s="172"/>
      <c r="L80" s="172"/>
      <c r="M80" s="173"/>
      <c r="N80" s="150"/>
      <c r="O80" s="5"/>
      <c r="P80" s="5"/>
      <c r="Q80" s="5"/>
      <c r="R80" s="5"/>
      <c r="S80" s="5"/>
      <c r="T80" s="7"/>
    </row>
    <row r="81" spans="1:20" ht="14.85" customHeight="1" x14ac:dyDescent="0.2">
      <c r="A81" s="164" t="s">
        <v>71</v>
      </c>
      <c r="B81" s="165">
        <v>5</v>
      </c>
      <c r="C81" s="166">
        <v>6.8</v>
      </c>
      <c r="D81" s="171">
        <f>B81*C81</f>
        <v>34</v>
      </c>
      <c r="E81" s="171"/>
      <c r="F81" s="150"/>
      <c r="G81" s="172"/>
      <c r="H81" s="172"/>
      <c r="I81" s="172"/>
      <c r="J81" s="172"/>
      <c r="K81" s="172"/>
      <c r="L81" s="172"/>
      <c r="M81" s="173"/>
      <c r="N81" s="150"/>
      <c r="O81" s="5"/>
      <c r="P81" s="5"/>
      <c r="Q81" s="5"/>
      <c r="R81" s="5"/>
      <c r="S81" s="5"/>
      <c r="T81" s="7"/>
    </row>
    <row r="82" spans="1:20" ht="16.5" customHeight="1" x14ac:dyDescent="0.25">
      <c r="A82" s="174" t="s">
        <v>65</v>
      </c>
      <c r="B82" s="175">
        <f>SUM(B73:M73)</f>
        <v>200</v>
      </c>
      <c r="C82" s="176"/>
      <c r="D82" s="177">
        <f>D76-D78-D80-D81</f>
        <v>1653.2</v>
      </c>
      <c r="E82" s="177">
        <f>E76-E78-E80-E81</f>
        <v>1687.2</v>
      </c>
      <c r="F82" s="178"/>
      <c r="G82" s="179"/>
      <c r="H82" s="179"/>
      <c r="I82" s="179"/>
      <c r="J82" s="179"/>
      <c r="K82" s="179"/>
      <c r="L82" s="179"/>
      <c r="M82" s="180"/>
      <c r="N82" s="150"/>
      <c r="O82" s="5"/>
      <c r="P82" s="5"/>
      <c r="Q82" s="5"/>
      <c r="R82" s="5"/>
      <c r="S82" s="5"/>
      <c r="T82" s="7"/>
    </row>
    <row r="83" spans="1:20" ht="15.2" customHeight="1" x14ac:dyDescent="0.2">
      <c r="A83" s="184"/>
      <c r="B83" s="185"/>
      <c r="C83" s="185"/>
      <c r="D83" s="185"/>
      <c r="E83" s="185"/>
      <c r="F83" s="185"/>
      <c r="G83" s="185"/>
      <c r="H83" s="185"/>
      <c r="I83" s="185"/>
      <c r="J83" s="185"/>
      <c r="K83" s="185"/>
      <c r="L83" s="185"/>
      <c r="M83" s="185"/>
      <c r="N83" s="172"/>
      <c r="O83" s="5"/>
      <c r="P83" s="5"/>
      <c r="Q83" s="5"/>
      <c r="R83" s="5"/>
      <c r="S83" s="5"/>
      <c r="T83" s="7"/>
    </row>
    <row r="84" spans="1:20" ht="14.85" customHeight="1" x14ac:dyDescent="0.2">
      <c r="A84" s="187"/>
      <c r="B84" s="172"/>
      <c r="C84" s="172"/>
      <c r="D84" s="172"/>
      <c r="E84" s="172"/>
      <c r="F84" s="172"/>
      <c r="G84" s="172"/>
      <c r="H84" s="172"/>
      <c r="I84" s="172"/>
      <c r="J84" s="172"/>
      <c r="K84" s="172"/>
      <c r="L84" s="172"/>
      <c r="M84" s="172"/>
      <c r="N84" s="172"/>
      <c r="O84" s="5"/>
      <c r="P84" s="5"/>
      <c r="Q84" s="5"/>
      <c r="R84" s="5"/>
      <c r="S84" s="5"/>
      <c r="T84" s="7"/>
    </row>
    <row r="85" spans="1:20" ht="14.85" customHeight="1" x14ac:dyDescent="0.2">
      <c r="A85" s="188"/>
      <c r="B85" s="189">
        <v>40391</v>
      </c>
      <c r="C85" s="189">
        <v>40422</v>
      </c>
      <c r="D85" s="189">
        <v>40452</v>
      </c>
      <c r="E85" s="189">
        <v>40483</v>
      </c>
      <c r="F85" s="189">
        <v>40513</v>
      </c>
      <c r="G85" s="189">
        <v>40544</v>
      </c>
      <c r="H85" s="189">
        <v>40575</v>
      </c>
      <c r="I85" s="189">
        <v>40603</v>
      </c>
      <c r="J85" s="189">
        <v>40634</v>
      </c>
      <c r="K85" s="189">
        <v>40664</v>
      </c>
      <c r="L85" s="189">
        <v>40695</v>
      </c>
      <c r="M85" s="189">
        <v>40725</v>
      </c>
      <c r="N85" s="172"/>
      <c r="O85" s="5"/>
      <c r="P85" s="5"/>
      <c r="Q85" s="5"/>
      <c r="R85" s="5"/>
      <c r="S85" s="5"/>
      <c r="T85" s="7"/>
    </row>
    <row r="86" spans="1:20" ht="14.85" customHeight="1" x14ac:dyDescent="0.2">
      <c r="A86" s="190" t="s">
        <v>61</v>
      </c>
      <c r="B86" s="165">
        <v>31</v>
      </c>
      <c r="C86" s="165">
        <v>30</v>
      </c>
      <c r="D86" s="165">
        <v>31</v>
      </c>
      <c r="E86" s="165">
        <v>30</v>
      </c>
      <c r="F86" s="165">
        <v>31</v>
      </c>
      <c r="G86" s="165">
        <v>31</v>
      </c>
      <c r="H86" s="165">
        <v>28</v>
      </c>
      <c r="I86" s="165">
        <v>31</v>
      </c>
      <c r="J86" s="165">
        <v>30</v>
      </c>
      <c r="K86" s="165">
        <v>31</v>
      </c>
      <c r="L86" s="165">
        <v>30</v>
      </c>
      <c r="M86" s="165">
        <v>31</v>
      </c>
      <c r="N86" s="191"/>
      <c r="O86" s="5"/>
      <c r="P86" s="5"/>
      <c r="Q86" s="5"/>
      <c r="R86" s="5"/>
      <c r="S86" s="5"/>
      <c r="T86" s="7"/>
    </row>
    <row r="87" spans="1:20" ht="14.85" customHeight="1" x14ac:dyDescent="0.2">
      <c r="A87" s="190" t="s">
        <v>62</v>
      </c>
      <c r="B87" s="165">
        <v>9</v>
      </c>
      <c r="C87" s="165">
        <v>8</v>
      </c>
      <c r="D87" s="165">
        <v>10</v>
      </c>
      <c r="E87" s="165">
        <v>8</v>
      </c>
      <c r="F87" s="165">
        <v>8</v>
      </c>
      <c r="G87" s="165">
        <v>10</v>
      </c>
      <c r="H87" s="165">
        <v>8</v>
      </c>
      <c r="I87" s="165">
        <v>8</v>
      </c>
      <c r="J87" s="165">
        <v>9</v>
      </c>
      <c r="K87" s="165">
        <v>9</v>
      </c>
      <c r="L87" s="165">
        <v>8</v>
      </c>
      <c r="M87" s="165">
        <v>10</v>
      </c>
      <c r="N87" s="191"/>
      <c r="O87" s="5"/>
      <c r="P87" s="5"/>
      <c r="Q87" s="5"/>
      <c r="R87" s="5"/>
      <c r="S87" s="5"/>
      <c r="T87" s="7"/>
    </row>
    <row r="88" spans="1:20" ht="14.85" customHeight="1" x14ac:dyDescent="0.2">
      <c r="A88" s="190" t="s">
        <v>63</v>
      </c>
      <c r="B88" s="165">
        <v>0</v>
      </c>
      <c r="C88" s="165">
        <v>0</v>
      </c>
      <c r="D88" s="165">
        <v>0</v>
      </c>
      <c r="E88" s="165">
        <v>0</v>
      </c>
      <c r="F88" s="165">
        <v>0</v>
      </c>
      <c r="G88" s="165">
        <v>0</v>
      </c>
      <c r="H88" s="165">
        <v>0</v>
      </c>
      <c r="I88" s="165">
        <v>0</v>
      </c>
      <c r="J88" s="165">
        <v>3</v>
      </c>
      <c r="K88" s="165">
        <v>1</v>
      </c>
      <c r="L88" s="165">
        <v>2</v>
      </c>
      <c r="M88" s="165">
        <v>0</v>
      </c>
      <c r="N88" s="191"/>
      <c r="O88" s="5"/>
      <c r="P88" s="5"/>
      <c r="Q88" s="5"/>
      <c r="R88" s="5"/>
      <c r="S88" s="5"/>
      <c r="T88" s="7"/>
    </row>
    <row r="89" spans="1:20" ht="14.85" customHeight="1" x14ac:dyDescent="0.2">
      <c r="A89" s="190" t="s">
        <v>64</v>
      </c>
      <c r="B89" s="165">
        <f t="shared" ref="B89:M89" si="4">B86-B87-B88-B91</f>
        <v>22</v>
      </c>
      <c r="C89" s="165">
        <f t="shared" si="4"/>
        <v>22</v>
      </c>
      <c r="D89" s="165">
        <f t="shared" si="4"/>
        <v>16</v>
      </c>
      <c r="E89" s="165">
        <f t="shared" si="4"/>
        <v>22</v>
      </c>
      <c r="F89" s="165">
        <f t="shared" si="4"/>
        <v>23</v>
      </c>
      <c r="G89" s="165">
        <f t="shared" si="4"/>
        <v>21</v>
      </c>
      <c r="H89" s="165">
        <f t="shared" si="4"/>
        <v>20</v>
      </c>
      <c r="I89" s="165">
        <f t="shared" si="4"/>
        <v>23</v>
      </c>
      <c r="J89" s="165">
        <f t="shared" si="4"/>
        <v>18</v>
      </c>
      <c r="K89" s="165">
        <f t="shared" si="4"/>
        <v>21</v>
      </c>
      <c r="L89" s="165">
        <f t="shared" si="4"/>
        <v>20</v>
      </c>
      <c r="M89" s="165">
        <f t="shared" si="4"/>
        <v>1</v>
      </c>
      <c r="N89" s="191"/>
      <c r="O89" s="5"/>
      <c r="P89" s="5"/>
      <c r="Q89" s="5"/>
      <c r="R89" s="5"/>
      <c r="S89" s="5"/>
      <c r="T89" s="7"/>
    </row>
    <row r="90" spans="1:20" ht="14.85" customHeight="1" x14ac:dyDescent="0.2">
      <c r="A90" s="190" t="s">
        <v>65</v>
      </c>
      <c r="B90" s="165">
        <v>13</v>
      </c>
      <c r="C90" s="165">
        <v>20</v>
      </c>
      <c r="D90" s="165">
        <v>18</v>
      </c>
      <c r="E90" s="165">
        <v>22</v>
      </c>
      <c r="F90" s="165">
        <v>15</v>
      </c>
      <c r="G90" s="165">
        <v>22</v>
      </c>
      <c r="H90" s="165">
        <v>16</v>
      </c>
      <c r="I90" s="165">
        <v>15</v>
      </c>
      <c r="J90" s="165">
        <v>21</v>
      </c>
      <c r="K90" s="165">
        <v>19</v>
      </c>
      <c r="L90" s="165">
        <v>19</v>
      </c>
      <c r="M90" s="165">
        <v>0</v>
      </c>
      <c r="N90" s="191"/>
      <c r="O90" s="5"/>
      <c r="P90" s="5"/>
      <c r="Q90" s="5"/>
      <c r="R90" s="5"/>
      <c r="S90" s="5"/>
      <c r="T90" s="7"/>
    </row>
    <row r="91" spans="1:20" ht="14.85" customHeight="1" x14ac:dyDescent="0.2">
      <c r="A91" s="190" t="s">
        <v>66</v>
      </c>
      <c r="B91" s="165">
        <v>0</v>
      </c>
      <c r="C91" s="165">
        <v>0</v>
      </c>
      <c r="D91" s="165">
        <v>5</v>
      </c>
      <c r="E91" s="165">
        <v>0</v>
      </c>
      <c r="F91" s="165">
        <v>0</v>
      </c>
      <c r="G91" s="165">
        <v>0</v>
      </c>
      <c r="H91" s="165">
        <v>0</v>
      </c>
      <c r="I91" s="165">
        <v>0</v>
      </c>
      <c r="J91" s="165">
        <v>0</v>
      </c>
      <c r="K91" s="165">
        <v>0</v>
      </c>
      <c r="L91" s="165">
        <v>0</v>
      </c>
      <c r="M91" s="165">
        <v>20</v>
      </c>
      <c r="N91" s="191"/>
      <c r="O91" s="5"/>
      <c r="P91" s="5"/>
      <c r="Q91" s="5"/>
      <c r="R91" s="5"/>
      <c r="S91" s="5"/>
      <c r="T91" s="7"/>
    </row>
    <row r="92" spans="1:20" ht="15.75" customHeight="1" x14ac:dyDescent="0.2">
      <c r="A92" s="192"/>
      <c r="B92" s="158"/>
      <c r="C92" s="159"/>
      <c r="D92" s="160"/>
      <c r="E92" s="160"/>
      <c r="F92" s="159"/>
      <c r="G92" s="159"/>
      <c r="H92" s="159"/>
      <c r="I92" s="159"/>
      <c r="J92" s="159"/>
      <c r="K92" s="159"/>
      <c r="L92" s="159"/>
      <c r="M92" s="159"/>
      <c r="N92" s="172"/>
      <c r="O92" s="5"/>
      <c r="P92" s="5"/>
      <c r="Q92" s="5"/>
      <c r="R92" s="5"/>
      <c r="S92" s="5"/>
      <c r="T92" s="7"/>
    </row>
    <row r="93" spans="1:20" ht="15.2" customHeight="1" x14ac:dyDescent="0.2">
      <c r="A93" s="190" t="s">
        <v>61</v>
      </c>
      <c r="B93" s="165">
        <f>SUM(B86:M86)</f>
        <v>365</v>
      </c>
      <c r="C93" s="166"/>
      <c r="D93" s="167">
        <v>1924</v>
      </c>
      <c r="E93" s="167">
        <f>D93</f>
        <v>1924</v>
      </c>
      <c r="F93" s="150"/>
      <c r="G93" s="172"/>
      <c r="H93" s="172"/>
      <c r="I93" s="172"/>
      <c r="J93" s="172"/>
      <c r="K93" s="172"/>
      <c r="L93" s="172"/>
      <c r="M93" s="172"/>
      <c r="N93" s="172"/>
      <c r="O93" s="5"/>
      <c r="P93" s="5"/>
      <c r="Q93" s="5"/>
      <c r="R93" s="5"/>
      <c r="S93" s="5"/>
      <c r="T93" s="7"/>
    </row>
    <row r="94" spans="1:20" ht="14.85" customHeight="1" x14ac:dyDescent="0.2">
      <c r="A94" s="190" t="s">
        <v>62</v>
      </c>
      <c r="B94" s="165">
        <f>SUM(B87:M87)</f>
        <v>105</v>
      </c>
      <c r="C94" s="166"/>
      <c r="D94" s="171">
        <f>C95*B95</f>
        <v>44.400000000000006</v>
      </c>
      <c r="E94" s="171">
        <f>D94</f>
        <v>44.400000000000006</v>
      </c>
      <c r="F94" s="150"/>
      <c r="G94" s="172"/>
      <c r="H94" s="172"/>
      <c r="I94" s="172"/>
      <c r="J94" s="172"/>
      <c r="K94" s="172"/>
      <c r="L94" s="172"/>
      <c r="M94" s="172"/>
      <c r="N94" s="172"/>
      <c r="O94" s="5"/>
      <c r="P94" s="5"/>
      <c r="Q94" s="5"/>
      <c r="R94" s="5"/>
      <c r="S94" s="5"/>
      <c r="T94" s="7"/>
    </row>
    <row r="95" spans="1:20" ht="14.85" customHeight="1" x14ac:dyDescent="0.2">
      <c r="A95" s="190" t="s">
        <v>63</v>
      </c>
      <c r="B95" s="165">
        <f>SUM(B88:M88)</f>
        <v>6</v>
      </c>
      <c r="C95" s="166">
        <v>7.4</v>
      </c>
      <c r="D95" s="171"/>
      <c r="E95" s="171"/>
      <c r="F95" s="150"/>
      <c r="G95" s="172"/>
      <c r="H95" s="172"/>
      <c r="I95" s="172"/>
      <c r="J95" s="172"/>
      <c r="K95" s="172"/>
      <c r="L95" s="172"/>
      <c r="M95" s="172"/>
      <c r="N95" s="172"/>
      <c r="O95" s="5"/>
      <c r="P95" s="5"/>
      <c r="Q95" s="5"/>
      <c r="R95" s="5"/>
      <c r="S95" s="5"/>
      <c r="T95" s="7"/>
    </row>
    <row r="96" spans="1:20" ht="14.85" customHeight="1" x14ac:dyDescent="0.2">
      <c r="A96" s="190" t="s">
        <v>64</v>
      </c>
      <c r="B96" s="165">
        <f>SUM(B89:M89)-1</f>
        <v>228</v>
      </c>
      <c r="C96" s="166"/>
      <c r="D96" s="171"/>
      <c r="E96" s="171"/>
      <c r="F96" s="150"/>
      <c r="G96" s="172"/>
      <c r="H96" s="172"/>
      <c r="I96" s="172"/>
      <c r="J96" s="172"/>
      <c r="K96" s="172"/>
      <c r="L96" s="172"/>
      <c r="M96" s="172"/>
      <c r="N96" s="172"/>
      <c r="O96" s="5"/>
      <c r="P96" s="5"/>
      <c r="Q96" s="5"/>
      <c r="R96" s="5"/>
      <c r="S96" s="5"/>
      <c r="T96" s="7"/>
    </row>
    <row r="97" spans="1:20" ht="14.85" customHeight="1" x14ac:dyDescent="0.2">
      <c r="A97" s="190" t="s">
        <v>65</v>
      </c>
      <c r="B97" s="165">
        <f>SUM(B90:M90)</f>
        <v>200</v>
      </c>
      <c r="C97" s="166"/>
      <c r="D97" s="171">
        <f>C98*B98</f>
        <v>185</v>
      </c>
      <c r="E97" s="171">
        <f>D97</f>
        <v>185</v>
      </c>
      <c r="F97" s="150"/>
      <c r="G97" s="172"/>
      <c r="H97" s="172"/>
      <c r="I97" s="172"/>
      <c r="J97" s="172"/>
      <c r="K97" s="172"/>
      <c r="L97" s="172"/>
      <c r="M97" s="172"/>
      <c r="N97" s="172"/>
      <c r="O97" s="5"/>
      <c r="P97" s="5"/>
      <c r="Q97" s="5"/>
      <c r="R97" s="5"/>
      <c r="S97" s="5"/>
      <c r="T97" s="7"/>
    </row>
    <row r="98" spans="1:20" ht="14.85" customHeight="1" x14ac:dyDescent="0.2">
      <c r="A98" s="190" t="s">
        <v>66</v>
      </c>
      <c r="B98" s="165">
        <f>SUM(B91:M91)</f>
        <v>25</v>
      </c>
      <c r="C98" s="166">
        <f>C95</f>
        <v>7.4</v>
      </c>
      <c r="D98" s="171">
        <f>C99*B99</f>
        <v>37</v>
      </c>
      <c r="E98" s="171"/>
      <c r="F98" s="150"/>
      <c r="G98" s="172"/>
      <c r="H98" s="172"/>
      <c r="I98" s="172"/>
      <c r="J98" s="172"/>
      <c r="K98" s="172"/>
      <c r="L98" s="172"/>
      <c r="M98" s="172"/>
      <c r="N98" s="172"/>
      <c r="O98" s="5"/>
      <c r="P98" s="5"/>
      <c r="Q98" s="5"/>
      <c r="R98" s="5"/>
      <c r="S98" s="5"/>
      <c r="T98" s="7"/>
    </row>
    <row r="99" spans="1:20" ht="16.5" customHeight="1" x14ac:dyDescent="0.25">
      <c r="A99" s="190" t="s">
        <v>71</v>
      </c>
      <c r="B99" s="165">
        <v>5</v>
      </c>
      <c r="C99" s="166">
        <f>C98</f>
        <v>7.4</v>
      </c>
      <c r="D99" s="177">
        <f>D93-D94-D97-D98</f>
        <v>1657.6</v>
      </c>
      <c r="E99" s="177">
        <f>E93-E94-E97-E98</f>
        <v>1694.6</v>
      </c>
      <c r="F99" s="150"/>
      <c r="G99" s="172"/>
      <c r="H99" s="172"/>
      <c r="I99" s="172"/>
      <c r="J99" s="172"/>
      <c r="K99" s="172"/>
      <c r="L99" s="172"/>
      <c r="M99" s="172"/>
      <c r="N99" s="172"/>
      <c r="O99" s="5"/>
      <c r="P99" s="5"/>
      <c r="Q99" s="5"/>
      <c r="R99" s="5"/>
      <c r="S99" s="5"/>
      <c r="T99" s="7"/>
    </row>
    <row r="100" spans="1:20" ht="15.2" customHeight="1" x14ac:dyDescent="0.2">
      <c r="A100" s="193"/>
      <c r="B100" s="159"/>
      <c r="C100" s="172"/>
      <c r="D100" s="185"/>
      <c r="E100" s="185"/>
      <c r="F100" s="172"/>
      <c r="G100" s="172"/>
      <c r="H100" s="172"/>
      <c r="I100" s="172"/>
      <c r="J100" s="172"/>
      <c r="K100" s="172"/>
      <c r="L100" s="172"/>
      <c r="M100" s="172"/>
      <c r="N100" s="172"/>
      <c r="O100" s="5"/>
      <c r="P100" s="5"/>
      <c r="Q100" s="5"/>
      <c r="R100" s="5"/>
      <c r="S100" s="5"/>
      <c r="T100" s="7"/>
    </row>
    <row r="101" spans="1:20" ht="14.85" customHeight="1" x14ac:dyDescent="0.2">
      <c r="A101" s="187"/>
      <c r="B101" s="172"/>
      <c r="C101" s="172"/>
      <c r="D101" s="172"/>
      <c r="E101" s="172"/>
      <c r="F101" s="172"/>
      <c r="G101" s="172"/>
      <c r="H101" s="172"/>
      <c r="I101" s="172"/>
      <c r="J101" s="172"/>
      <c r="K101" s="172"/>
      <c r="L101" s="172"/>
      <c r="M101" s="172"/>
      <c r="N101" s="172"/>
      <c r="O101" s="5"/>
      <c r="P101" s="5"/>
      <c r="Q101" s="5"/>
      <c r="R101" s="5"/>
      <c r="S101" s="5"/>
      <c r="T101" s="7"/>
    </row>
    <row r="102" spans="1:20" ht="14.85" customHeight="1" x14ac:dyDescent="0.2">
      <c r="A102" s="188"/>
      <c r="B102" s="189">
        <v>40026</v>
      </c>
      <c r="C102" s="189">
        <v>40057</v>
      </c>
      <c r="D102" s="189">
        <v>40087</v>
      </c>
      <c r="E102" s="189">
        <v>40118</v>
      </c>
      <c r="F102" s="189">
        <v>40148</v>
      </c>
      <c r="G102" s="189">
        <v>40179</v>
      </c>
      <c r="H102" s="189">
        <v>40210</v>
      </c>
      <c r="I102" s="189">
        <v>40238</v>
      </c>
      <c r="J102" s="189">
        <v>40269</v>
      </c>
      <c r="K102" s="189">
        <v>40299</v>
      </c>
      <c r="L102" s="189">
        <v>40330</v>
      </c>
      <c r="M102" s="189">
        <v>40360</v>
      </c>
      <c r="N102" s="172"/>
      <c r="O102" s="5"/>
      <c r="P102" s="5"/>
      <c r="Q102" s="5"/>
      <c r="R102" s="5"/>
      <c r="S102" s="5"/>
      <c r="T102" s="7"/>
    </row>
    <row r="103" spans="1:20" ht="14.85" customHeight="1" x14ac:dyDescent="0.2">
      <c r="A103" s="190" t="s">
        <v>61</v>
      </c>
      <c r="B103" s="165">
        <v>31</v>
      </c>
      <c r="C103" s="165">
        <v>30</v>
      </c>
      <c r="D103" s="165">
        <v>31</v>
      </c>
      <c r="E103" s="165">
        <v>30</v>
      </c>
      <c r="F103" s="165">
        <v>31</v>
      </c>
      <c r="G103" s="165">
        <v>31</v>
      </c>
      <c r="H103" s="165">
        <v>28</v>
      </c>
      <c r="I103" s="165">
        <v>31</v>
      </c>
      <c r="J103" s="165">
        <v>30</v>
      </c>
      <c r="K103" s="165">
        <v>31</v>
      </c>
      <c r="L103" s="165">
        <v>30</v>
      </c>
      <c r="M103" s="165">
        <v>31</v>
      </c>
      <c r="N103" s="191"/>
      <c r="O103" s="5"/>
      <c r="P103" s="5"/>
      <c r="Q103" s="5"/>
      <c r="R103" s="5"/>
      <c r="S103" s="5"/>
      <c r="T103" s="7"/>
    </row>
    <row r="104" spans="1:20" ht="14.85" customHeight="1" x14ac:dyDescent="0.2">
      <c r="A104" s="190" t="s">
        <v>62</v>
      </c>
      <c r="B104" s="165">
        <v>10</v>
      </c>
      <c r="C104" s="165">
        <v>8</v>
      </c>
      <c r="D104" s="165">
        <v>9</v>
      </c>
      <c r="E104" s="165">
        <v>9</v>
      </c>
      <c r="F104" s="165">
        <v>8</v>
      </c>
      <c r="G104" s="165">
        <v>10</v>
      </c>
      <c r="H104" s="165">
        <v>8</v>
      </c>
      <c r="I104" s="165">
        <v>8</v>
      </c>
      <c r="J104" s="165">
        <v>8</v>
      </c>
      <c r="K104" s="165">
        <v>10</v>
      </c>
      <c r="L104" s="165">
        <v>8</v>
      </c>
      <c r="M104" s="165">
        <v>9</v>
      </c>
      <c r="N104" s="191"/>
      <c r="O104" s="5"/>
      <c r="P104" s="5"/>
      <c r="Q104" s="5"/>
      <c r="R104" s="5"/>
      <c r="S104" s="5"/>
      <c r="T104" s="7"/>
    </row>
    <row r="105" spans="1:20" ht="14.85" customHeight="1" x14ac:dyDescent="0.2">
      <c r="A105" s="190" t="s">
        <v>63</v>
      </c>
      <c r="B105" s="165">
        <v>0</v>
      </c>
      <c r="C105" s="165">
        <v>0</v>
      </c>
      <c r="D105" s="165">
        <v>0</v>
      </c>
      <c r="E105" s="165">
        <v>0</v>
      </c>
      <c r="F105" s="165">
        <v>1</v>
      </c>
      <c r="G105" s="165">
        <v>1</v>
      </c>
      <c r="H105" s="165">
        <v>0</v>
      </c>
      <c r="I105" s="165">
        <v>3</v>
      </c>
      <c r="J105" s="165">
        <v>1</v>
      </c>
      <c r="K105" s="165">
        <v>2</v>
      </c>
      <c r="L105" s="165">
        <v>0</v>
      </c>
      <c r="M105" s="165">
        <v>0</v>
      </c>
      <c r="N105" s="191"/>
      <c r="O105" s="5"/>
      <c r="P105" s="5"/>
      <c r="Q105" s="5"/>
      <c r="R105" s="5"/>
      <c r="S105" s="5"/>
      <c r="T105" s="7"/>
    </row>
    <row r="106" spans="1:20" ht="14.85" customHeight="1" x14ac:dyDescent="0.2">
      <c r="A106" s="190" t="s">
        <v>64</v>
      </c>
      <c r="B106" s="165">
        <f t="shared" ref="B106:M106" si="5">B103-B104-B105-B108</f>
        <v>21</v>
      </c>
      <c r="C106" s="165">
        <f t="shared" si="5"/>
        <v>22</v>
      </c>
      <c r="D106" s="165">
        <f t="shared" si="5"/>
        <v>17</v>
      </c>
      <c r="E106" s="165">
        <f t="shared" si="5"/>
        <v>21</v>
      </c>
      <c r="F106" s="165">
        <f t="shared" si="5"/>
        <v>22</v>
      </c>
      <c r="G106" s="165">
        <f t="shared" si="5"/>
        <v>20</v>
      </c>
      <c r="H106" s="165">
        <f t="shared" si="5"/>
        <v>20</v>
      </c>
      <c r="I106" s="165">
        <f t="shared" si="5"/>
        <v>20</v>
      </c>
      <c r="J106" s="165">
        <f t="shared" si="5"/>
        <v>21</v>
      </c>
      <c r="K106" s="165">
        <f t="shared" si="5"/>
        <v>19</v>
      </c>
      <c r="L106" s="165">
        <f t="shared" si="5"/>
        <v>22</v>
      </c>
      <c r="M106" s="165">
        <f t="shared" si="5"/>
        <v>2</v>
      </c>
      <c r="N106" s="191"/>
      <c r="O106" s="5"/>
      <c r="P106" s="5"/>
      <c r="Q106" s="5"/>
      <c r="R106" s="5"/>
      <c r="S106" s="5"/>
      <c r="T106" s="7"/>
    </row>
    <row r="107" spans="1:20" ht="14.85" customHeight="1" x14ac:dyDescent="0.2">
      <c r="A107" s="190" t="s">
        <v>65</v>
      </c>
      <c r="B107" s="165">
        <v>13</v>
      </c>
      <c r="C107" s="165">
        <v>20</v>
      </c>
      <c r="D107" s="165">
        <v>18</v>
      </c>
      <c r="E107" s="165">
        <v>22</v>
      </c>
      <c r="F107" s="165">
        <v>15</v>
      </c>
      <c r="G107" s="165">
        <v>22</v>
      </c>
      <c r="H107" s="165">
        <v>16</v>
      </c>
      <c r="I107" s="165">
        <v>15</v>
      </c>
      <c r="J107" s="165">
        <v>21</v>
      </c>
      <c r="K107" s="165">
        <v>19</v>
      </c>
      <c r="L107" s="165">
        <v>19</v>
      </c>
      <c r="M107" s="165">
        <v>0</v>
      </c>
      <c r="N107" s="191"/>
      <c r="O107" s="5"/>
      <c r="P107" s="5"/>
      <c r="Q107" s="5"/>
      <c r="R107" s="5"/>
      <c r="S107" s="5"/>
      <c r="T107" s="7"/>
    </row>
    <row r="108" spans="1:20" ht="14.85" customHeight="1" x14ac:dyDescent="0.2">
      <c r="A108" s="190" t="s">
        <v>66</v>
      </c>
      <c r="B108" s="165">
        <v>0</v>
      </c>
      <c r="C108" s="165">
        <v>0</v>
      </c>
      <c r="D108" s="165">
        <v>5</v>
      </c>
      <c r="E108" s="165">
        <v>0</v>
      </c>
      <c r="F108" s="165">
        <v>0</v>
      </c>
      <c r="G108" s="165">
        <v>0</v>
      </c>
      <c r="H108" s="165">
        <v>0</v>
      </c>
      <c r="I108" s="165">
        <v>0</v>
      </c>
      <c r="J108" s="165">
        <v>0</v>
      </c>
      <c r="K108" s="165">
        <v>0</v>
      </c>
      <c r="L108" s="165">
        <v>0</v>
      </c>
      <c r="M108" s="165">
        <v>20</v>
      </c>
      <c r="N108" s="191"/>
      <c r="O108" s="5"/>
      <c r="P108" s="5"/>
      <c r="Q108" s="5"/>
      <c r="R108" s="5"/>
      <c r="S108" s="5"/>
      <c r="T108" s="7"/>
    </row>
    <row r="109" spans="1:20" ht="15.75" customHeight="1" x14ac:dyDescent="0.2">
      <c r="A109" s="192"/>
      <c r="B109" s="158"/>
      <c r="C109" s="159"/>
      <c r="D109" s="160"/>
      <c r="E109" s="160"/>
      <c r="F109" s="159"/>
      <c r="G109" s="159"/>
      <c r="H109" s="159"/>
      <c r="I109" s="159"/>
      <c r="J109" s="159"/>
      <c r="K109" s="159"/>
      <c r="L109" s="159"/>
      <c r="M109" s="159"/>
      <c r="N109" s="172"/>
      <c r="O109" s="5"/>
      <c r="P109" s="5"/>
      <c r="Q109" s="5"/>
      <c r="R109" s="5"/>
      <c r="S109" s="5"/>
      <c r="T109" s="7"/>
    </row>
    <row r="110" spans="1:20" ht="15.2" customHeight="1" x14ac:dyDescent="0.2">
      <c r="A110" s="190" t="s">
        <v>61</v>
      </c>
      <c r="B110" s="165">
        <f>SUM(B103:M103)</f>
        <v>365</v>
      </c>
      <c r="C110" s="166"/>
      <c r="D110" s="167">
        <v>1924</v>
      </c>
      <c r="E110" s="167">
        <f>D110</f>
        <v>1924</v>
      </c>
      <c r="F110" s="150"/>
      <c r="G110" s="172"/>
      <c r="H110" s="172"/>
      <c r="I110" s="172"/>
      <c r="J110" s="172"/>
      <c r="K110" s="172"/>
      <c r="L110" s="172"/>
      <c r="M110" s="172"/>
      <c r="N110" s="172"/>
      <c r="O110" s="5"/>
      <c r="P110" s="5"/>
      <c r="Q110" s="5"/>
      <c r="R110" s="5"/>
      <c r="S110" s="5"/>
      <c r="T110" s="7"/>
    </row>
    <row r="111" spans="1:20" ht="14.85" customHeight="1" x14ac:dyDescent="0.2">
      <c r="A111" s="190" t="s">
        <v>62</v>
      </c>
      <c r="B111" s="165">
        <f>SUM(B104:M104)</f>
        <v>105</v>
      </c>
      <c r="C111" s="166"/>
      <c r="D111" s="171">
        <f>C112*B112</f>
        <v>59.2</v>
      </c>
      <c r="E111" s="171">
        <f>D111</f>
        <v>59.2</v>
      </c>
      <c r="F111" s="150"/>
      <c r="G111" s="172"/>
      <c r="H111" s="172"/>
      <c r="I111" s="172"/>
      <c r="J111" s="172"/>
      <c r="K111" s="172"/>
      <c r="L111" s="172"/>
      <c r="M111" s="172"/>
      <c r="N111" s="172"/>
      <c r="O111" s="5"/>
      <c r="P111" s="5"/>
      <c r="Q111" s="5"/>
      <c r="R111" s="5"/>
      <c r="S111" s="5"/>
      <c r="T111" s="7"/>
    </row>
    <row r="112" spans="1:20" ht="14.85" customHeight="1" x14ac:dyDescent="0.2">
      <c r="A112" s="190" t="s">
        <v>63</v>
      </c>
      <c r="B112" s="165">
        <f>SUM(B105:M105)</f>
        <v>8</v>
      </c>
      <c r="C112" s="166">
        <v>7.4</v>
      </c>
      <c r="D112" s="171"/>
      <c r="E112" s="171"/>
      <c r="F112" s="150"/>
      <c r="G112" s="172"/>
      <c r="H112" s="172"/>
      <c r="I112" s="172"/>
      <c r="J112" s="172"/>
      <c r="K112" s="172"/>
      <c r="L112" s="172"/>
      <c r="M112" s="172"/>
      <c r="N112" s="172"/>
      <c r="O112" s="5"/>
      <c r="P112" s="5"/>
      <c r="Q112" s="5"/>
      <c r="R112" s="5"/>
      <c r="S112" s="5"/>
      <c r="T112" s="7"/>
    </row>
    <row r="113" spans="1:20" ht="14.85" customHeight="1" x14ac:dyDescent="0.2">
      <c r="A113" s="190" t="s">
        <v>64</v>
      </c>
      <c r="B113" s="165">
        <f>SUM(B106:M106)-1</f>
        <v>226</v>
      </c>
      <c r="C113" s="166"/>
      <c r="D113" s="171"/>
      <c r="E113" s="171"/>
      <c r="F113" s="150"/>
      <c r="G113" s="172"/>
      <c r="H113" s="172"/>
      <c r="I113" s="172"/>
      <c r="J113" s="172"/>
      <c r="K113" s="172"/>
      <c r="L113" s="172"/>
      <c r="M113" s="172"/>
      <c r="N113" s="172"/>
      <c r="O113" s="5"/>
      <c r="P113" s="5"/>
      <c r="Q113" s="5"/>
      <c r="R113" s="5"/>
      <c r="S113" s="5"/>
      <c r="T113" s="7"/>
    </row>
    <row r="114" spans="1:20" ht="14.85" customHeight="1" x14ac:dyDescent="0.2">
      <c r="A114" s="190" t="s">
        <v>65</v>
      </c>
      <c r="B114" s="165">
        <f>SUM(B107:M107)</f>
        <v>200</v>
      </c>
      <c r="C114" s="166"/>
      <c r="D114" s="171">
        <f>C115*B115</f>
        <v>185</v>
      </c>
      <c r="E114" s="171">
        <f>D114</f>
        <v>185</v>
      </c>
      <c r="F114" s="150"/>
      <c r="G114" s="172"/>
      <c r="H114" s="172"/>
      <c r="I114" s="172"/>
      <c r="J114" s="172"/>
      <c r="K114" s="172"/>
      <c r="L114" s="172"/>
      <c r="M114" s="172"/>
      <c r="N114" s="172"/>
      <c r="O114" s="5"/>
      <c r="P114" s="5"/>
      <c r="Q114" s="5"/>
      <c r="R114" s="5"/>
      <c r="S114" s="5"/>
      <c r="T114" s="7"/>
    </row>
    <row r="115" spans="1:20" ht="14.85" customHeight="1" x14ac:dyDescent="0.2">
      <c r="A115" s="190" t="s">
        <v>66</v>
      </c>
      <c r="B115" s="165">
        <f>SUM(B108:M108)</f>
        <v>25</v>
      </c>
      <c r="C115" s="166">
        <f>C112</f>
        <v>7.4</v>
      </c>
      <c r="D115" s="171">
        <f>C116*B116</f>
        <v>37</v>
      </c>
      <c r="E115" s="171"/>
      <c r="F115" s="150"/>
      <c r="G115" s="172"/>
      <c r="H115" s="172"/>
      <c r="I115" s="172"/>
      <c r="J115" s="172"/>
      <c r="K115" s="172"/>
      <c r="L115" s="172"/>
      <c r="M115" s="172"/>
      <c r="N115" s="172"/>
      <c r="O115" s="5"/>
      <c r="P115" s="5"/>
      <c r="Q115" s="5"/>
      <c r="R115" s="5"/>
      <c r="S115" s="5"/>
      <c r="T115" s="7"/>
    </row>
    <row r="116" spans="1:20" ht="16.5" customHeight="1" x14ac:dyDescent="0.25">
      <c r="A116" s="190" t="s">
        <v>71</v>
      </c>
      <c r="B116" s="165">
        <v>5</v>
      </c>
      <c r="C116" s="166">
        <f>C115</f>
        <v>7.4</v>
      </c>
      <c r="D116" s="177">
        <f>D110-D111-D114-D115</f>
        <v>1642.8</v>
      </c>
      <c r="E116" s="177">
        <f>E110-E111-E114-E115</f>
        <v>1679.8</v>
      </c>
      <c r="F116" s="150"/>
      <c r="G116" s="172"/>
      <c r="H116" s="172"/>
      <c r="I116" s="172"/>
      <c r="J116" s="172"/>
      <c r="K116" s="172"/>
      <c r="L116" s="172"/>
      <c r="M116" s="172"/>
      <c r="N116" s="172"/>
      <c r="O116" s="5"/>
      <c r="P116" s="5"/>
      <c r="Q116" s="5"/>
      <c r="R116" s="5"/>
      <c r="S116" s="5"/>
      <c r="T116" s="7"/>
    </row>
    <row r="117" spans="1:20" ht="15.2" customHeight="1" x14ac:dyDescent="0.2">
      <c r="A117" s="193"/>
      <c r="B117" s="159"/>
      <c r="C117" s="172"/>
      <c r="D117" s="185"/>
      <c r="E117" s="185"/>
      <c r="F117" s="172"/>
      <c r="G117" s="172"/>
      <c r="H117" s="172"/>
      <c r="I117" s="172"/>
      <c r="J117" s="172"/>
      <c r="K117" s="172"/>
      <c r="L117" s="172"/>
      <c r="M117" s="172"/>
      <c r="N117" s="172"/>
      <c r="O117" s="5"/>
      <c r="P117" s="5"/>
      <c r="Q117" s="5"/>
      <c r="R117" s="5"/>
      <c r="S117" s="5"/>
      <c r="T117" s="7"/>
    </row>
    <row r="118" spans="1:20" ht="14.85" customHeight="1" x14ac:dyDescent="0.2">
      <c r="A118" s="187"/>
      <c r="B118" s="172"/>
      <c r="C118" s="172"/>
      <c r="D118" s="172"/>
      <c r="E118" s="172"/>
      <c r="F118" s="172"/>
      <c r="G118" s="172"/>
      <c r="H118" s="172"/>
      <c r="I118" s="172"/>
      <c r="J118" s="172"/>
      <c r="K118" s="172"/>
      <c r="L118" s="172"/>
      <c r="M118" s="172"/>
      <c r="N118" s="172"/>
      <c r="O118" s="5"/>
      <c r="P118" s="5"/>
      <c r="Q118" s="5"/>
      <c r="R118" s="5"/>
      <c r="S118" s="5"/>
      <c r="T118" s="7"/>
    </row>
    <row r="119" spans="1:20" ht="14.85" customHeight="1" x14ac:dyDescent="0.2">
      <c r="A119" s="188"/>
      <c r="B119" s="189">
        <v>39661</v>
      </c>
      <c r="C119" s="189">
        <v>39692</v>
      </c>
      <c r="D119" s="189">
        <v>39722</v>
      </c>
      <c r="E119" s="189">
        <v>39753</v>
      </c>
      <c r="F119" s="189">
        <v>39783</v>
      </c>
      <c r="G119" s="189">
        <v>39814</v>
      </c>
      <c r="H119" s="189">
        <v>39845</v>
      </c>
      <c r="I119" s="189">
        <v>39873</v>
      </c>
      <c r="J119" s="189">
        <v>39904</v>
      </c>
      <c r="K119" s="189">
        <v>39934</v>
      </c>
      <c r="L119" s="189">
        <v>39965</v>
      </c>
      <c r="M119" s="189">
        <v>39995</v>
      </c>
      <c r="N119" s="172"/>
      <c r="O119" s="5"/>
      <c r="P119" s="5"/>
      <c r="Q119" s="5"/>
      <c r="R119" s="5"/>
      <c r="S119" s="5"/>
      <c r="T119" s="7"/>
    </row>
    <row r="120" spans="1:20" ht="14.85" customHeight="1" x14ac:dyDescent="0.2">
      <c r="A120" s="190" t="s">
        <v>61</v>
      </c>
      <c r="B120" s="165">
        <v>31</v>
      </c>
      <c r="C120" s="165">
        <v>30</v>
      </c>
      <c r="D120" s="165">
        <v>31</v>
      </c>
      <c r="E120" s="165">
        <v>30</v>
      </c>
      <c r="F120" s="165">
        <v>31</v>
      </c>
      <c r="G120" s="165">
        <v>31</v>
      </c>
      <c r="H120" s="165">
        <v>28</v>
      </c>
      <c r="I120" s="165">
        <v>31</v>
      </c>
      <c r="J120" s="165">
        <v>30</v>
      </c>
      <c r="K120" s="165">
        <v>31</v>
      </c>
      <c r="L120" s="165">
        <v>30</v>
      </c>
      <c r="M120" s="165">
        <v>31</v>
      </c>
      <c r="N120" s="191"/>
      <c r="O120" s="5"/>
      <c r="P120" s="5"/>
      <c r="Q120" s="5"/>
      <c r="R120" s="5"/>
      <c r="S120" s="5"/>
      <c r="T120" s="7"/>
    </row>
    <row r="121" spans="1:20" ht="14.85" customHeight="1" x14ac:dyDescent="0.2">
      <c r="A121" s="190" t="s">
        <v>62</v>
      </c>
      <c r="B121" s="165">
        <v>10</v>
      </c>
      <c r="C121" s="165">
        <v>8</v>
      </c>
      <c r="D121" s="165">
        <v>8</v>
      </c>
      <c r="E121" s="165">
        <v>10</v>
      </c>
      <c r="F121" s="165">
        <v>8</v>
      </c>
      <c r="G121" s="165">
        <v>9</v>
      </c>
      <c r="H121" s="165">
        <v>8</v>
      </c>
      <c r="I121" s="165">
        <v>9</v>
      </c>
      <c r="J121" s="165">
        <v>8</v>
      </c>
      <c r="K121" s="165">
        <v>10</v>
      </c>
      <c r="L121" s="165">
        <v>8</v>
      </c>
      <c r="M121" s="165">
        <v>8</v>
      </c>
      <c r="N121" s="191"/>
      <c r="O121" s="5"/>
      <c r="P121" s="5"/>
      <c r="Q121" s="5"/>
      <c r="R121" s="5"/>
      <c r="S121" s="5"/>
      <c r="T121" s="7"/>
    </row>
    <row r="122" spans="1:20" ht="14.85" customHeight="1" x14ac:dyDescent="0.2">
      <c r="A122" s="190" t="s">
        <v>63</v>
      </c>
      <c r="B122" s="165">
        <v>0</v>
      </c>
      <c r="C122" s="165">
        <v>0</v>
      </c>
      <c r="D122" s="165">
        <v>0</v>
      </c>
      <c r="E122" s="165">
        <v>0</v>
      </c>
      <c r="F122" s="165">
        <v>2</v>
      </c>
      <c r="G122" s="165">
        <v>1</v>
      </c>
      <c r="H122" s="165">
        <v>0</v>
      </c>
      <c r="I122" s="165">
        <v>0</v>
      </c>
      <c r="J122" s="165">
        <v>3</v>
      </c>
      <c r="K122" s="165">
        <v>2</v>
      </c>
      <c r="L122" s="165">
        <v>1</v>
      </c>
      <c r="M122" s="165">
        <v>0</v>
      </c>
      <c r="N122" s="191"/>
      <c r="O122" s="5"/>
      <c r="P122" s="5"/>
      <c r="Q122" s="5"/>
      <c r="R122" s="5"/>
      <c r="S122" s="5"/>
      <c r="T122" s="7"/>
    </row>
    <row r="123" spans="1:20" ht="14.85" customHeight="1" x14ac:dyDescent="0.2">
      <c r="A123" s="190" t="s">
        <v>64</v>
      </c>
      <c r="B123" s="165">
        <f t="shared" ref="B123:M123" si="6">B120-B121-B122-B125</f>
        <v>21</v>
      </c>
      <c r="C123" s="165">
        <f t="shared" si="6"/>
        <v>22</v>
      </c>
      <c r="D123" s="165">
        <f t="shared" si="6"/>
        <v>20</v>
      </c>
      <c r="E123" s="165">
        <f t="shared" si="6"/>
        <v>20</v>
      </c>
      <c r="F123" s="165">
        <f t="shared" si="6"/>
        <v>21</v>
      </c>
      <c r="G123" s="165">
        <f t="shared" si="6"/>
        <v>21</v>
      </c>
      <c r="H123" s="165">
        <f t="shared" si="6"/>
        <v>20</v>
      </c>
      <c r="I123" s="165">
        <f t="shared" si="6"/>
        <v>22</v>
      </c>
      <c r="J123" s="165">
        <f t="shared" si="6"/>
        <v>19</v>
      </c>
      <c r="K123" s="165">
        <f t="shared" si="6"/>
        <v>19</v>
      </c>
      <c r="L123" s="165">
        <f t="shared" si="6"/>
        <v>21</v>
      </c>
      <c r="M123" s="165">
        <f t="shared" si="6"/>
        <v>3</v>
      </c>
      <c r="N123" s="191"/>
      <c r="O123" s="5"/>
      <c r="P123" s="5"/>
      <c r="Q123" s="5"/>
      <c r="R123" s="5"/>
      <c r="S123" s="5"/>
      <c r="T123" s="7"/>
    </row>
    <row r="124" spans="1:20" ht="14.85" customHeight="1" x14ac:dyDescent="0.2">
      <c r="A124" s="190" t="s">
        <v>65</v>
      </c>
      <c r="B124" s="165">
        <v>13</v>
      </c>
      <c r="C124" s="165">
        <v>20</v>
      </c>
      <c r="D124" s="165">
        <v>18</v>
      </c>
      <c r="E124" s="165">
        <v>22</v>
      </c>
      <c r="F124" s="165">
        <v>15</v>
      </c>
      <c r="G124" s="165">
        <v>22</v>
      </c>
      <c r="H124" s="165">
        <v>16</v>
      </c>
      <c r="I124" s="165">
        <v>15</v>
      </c>
      <c r="J124" s="165">
        <v>21</v>
      </c>
      <c r="K124" s="165">
        <v>19</v>
      </c>
      <c r="L124" s="165">
        <v>19</v>
      </c>
      <c r="M124" s="165">
        <v>0</v>
      </c>
      <c r="N124" s="191"/>
      <c r="O124" s="5"/>
      <c r="P124" s="5"/>
      <c r="Q124" s="5"/>
      <c r="R124" s="5"/>
      <c r="S124" s="5"/>
      <c r="T124" s="7"/>
    </row>
    <row r="125" spans="1:20" ht="14.85" customHeight="1" x14ac:dyDescent="0.2">
      <c r="A125" s="190" t="s">
        <v>66</v>
      </c>
      <c r="B125" s="165">
        <v>0</v>
      </c>
      <c r="C125" s="165">
        <v>0</v>
      </c>
      <c r="D125" s="165">
        <v>3</v>
      </c>
      <c r="E125" s="165">
        <v>0</v>
      </c>
      <c r="F125" s="165">
        <v>0</v>
      </c>
      <c r="G125" s="165">
        <v>0</v>
      </c>
      <c r="H125" s="165">
        <v>0</v>
      </c>
      <c r="I125" s="165">
        <v>0</v>
      </c>
      <c r="J125" s="165">
        <v>0</v>
      </c>
      <c r="K125" s="165">
        <v>0</v>
      </c>
      <c r="L125" s="165">
        <v>0</v>
      </c>
      <c r="M125" s="165">
        <v>20</v>
      </c>
      <c r="N125" s="191"/>
      <c r="O125" s="5"/>
      <c r="P125" s="5"/>
      <c r="Q125" s="5"/>
      <c r="R125" s="5"/>
      <c r="S125" s="5"/>
      <c r="T125" s="7"/>
    </row>
    <row r="126" spans="1:20" ht="15.75" customHeight="1" x14ac:dyDescent="0.2">
      <c r="A126" s="192"/>
      <c r="B126" s="158"/>
      <c r="C126" s="159"/>
      <c r="D126" s="160"/>
      <c r="E126" s="160"/>
      <c r="F126" s="159"/>
      <c r="G126" s="159"/>
      <c r="H126" s="159"/>
      <c r="I126" s="159"/>
      <c r="J126" s="159"/>
      <c r="K126" s="159"/>
      <c r="L126" s="159"/>
      <c r="M126" s="159"/>
      <c r="N126" s="172"/>
      <c r="O126" s="5"/>
      <c r="P126" s="5"/>
      <c r="Q126" s="5"/>
      <c r="R126" s="5"/>
      <c r="S126" s="5"/>
      <c r="T126" s="7"/>
    </row>
    <row r="127" spans="1:20" ht="15.2" customHeight="1" x14ac:dyDescent="0.2">
      <c r="A127" s="190" t="s">
        <v>61</v>
      </c>
      <c r="B127" s="165">
        <f>SUM(B120:M120)</f>
        <v>365</v>
      </c>
      <c r="C127" s="166"/>
      <c r="D127" s="167">
        <v>1924</v>
      </c>
      <c r="E127" s="167">
        <f>D127</f>
        <v>1924</v>
      </c>
      <c r="F127" s="150"/>
      <c r="G127" s="172"/>
      <c r="H127" s="172"/>
      <c r="I127" s="172"/>
      <c r="J127" s="172"/>
      <c r="K127" s="172"/>
      <c r="L127" s="172"/>
      <c r="M127" s="172"/>
      <c r="N127" s="172"/>
      <c r="O127" s="5"/>
      <c r="P127" s="5"/>
      <c r="Q127" s="5"/>
      <c r="R127" s="5"/>
      <c r="S127" s="5"/>
      <c r="T127" s="7"/>
    </row>
    <row r="128" spans="1:20" ht="14.85" customHeight="1" x14ac:dyDescent="0.2">
      <c r="A128" s="190" t="s">
        <v>62</v>
      </c>
      <c r="B128" s="165">
        <f>SUM(B121:M121)</f>
        <v>104</v>
      </c>
      <c r="C128" s="166"/>
      <c r="D128" s="171">
        <f>C129*B129</f>
        <v>66.600000000000009</v>
      </c>
      <c r="E128" s="171">
        <f>D128</f>
        <v>66.600000000000009</v>
      </c>
      <c r="F128" s="150"/>
      <c r="G128" s="172"/>
      <c r="H128" s="172"/>
      <c r="I128" s="172"/>
      <c r="J128" s="172"/>
      <c r="K128" s="172"/>
      <c r="L128" s="172"/>
      <c r="M128" s="172"/>
      <c r="N128" s="172"/>
      <c r="O128" s="5"/>
      <c r="P128" s="5"/>
      <c r="Q128" s="5"/>
      <c r="R128" s="5"/>
      <c r="S128" s="5"/>
      <c r="T128" s="7"/>
    </row>
    <row r="129" spans="1:20" ht="14.85" customHeight="1" x14ac:dyDescent="0.2">
      <c r="A129" s="190" t="s">
        <v>63</v>
      </c>
      <c r="B129" s="165">
        <f>SUM(B122:M122)</f>
        <v>9</v>
      </c>
      <c r="C129" s="166">
        <v>7.4</v>
      </c>
      <c r="D129" s="171"/>
      <c r="E129" s="171"/>
      <c r="F129" s="150"/>
      <c r="G129" s="172"/>
      <c r="H129" s="172"/>
      <c r="I129" s="172"/>
      <c r="J129" s="172"/>
      <c r="K129" s="172"/>
      <c r="L129" s="172"/>
      <c r="M129" s="172"/>
      <c r="N129" s="172"/>
      <c r="O129" s="5"/>
      <c r="P129" s="5"/>
      <c r="Q129" s="5"/>
      <c r="R129" s="5"/>
      <c r="S129" s="5"/>
      <c r="T129" s="7"/>
    </row>
    <row r="130" spans="1:20" ht="14.85" customHeight="1" x14ac:dyDescent="0.2">
      <c r="A130" s="190" t="s">
        <v>64</v>
      </c>
      <c r="B130" s="165">
        <f>SUM(B123:M123)-1</f>
        <v>228</v>
      </c>
      <c r="C130" s="166"/>
      <c r="D130" s="171"/>
      <c r="E130" s="171"/>
      <c r="F130" s="150"/>
      <c r="G130" s="172"/>
      <c r="H130" s="172"/>
      <c r="I130" s="172"/>
      <c r="J130" s="172"/>
      <c r="K130" s="172"/>
      <c r="L130" s="172"/>
      <c r="M130" s="172"/>
      <c r="N130" s="172"/>
      <c r="O130" s="5"/>
      <c r="P130" s="5"/>
      <c r="Q130" s="5"/>
      <c r="R130" s="5"/>
      <c r="S130" s="5"/>
      <c r="T130" s="7"/>
    </row>
    <row r="131" spans="1:20" ht="14.85" customHeight="1" x14ac:dyDescent="0.2">
      <c r="A131" s="190" t="s">
        <v>65</v>
      </c>
      <c r="B131" s="165">
        <f>SUM(B124:M124)</f>
        <v>200</v>
      </c>
      <c r="C131" s="166"/>
      <c r="D131" s="171">
        <f>C132*B132</f>
        <v>170.20000000000002</v>
      </c>
      <c r="E131" s="171">
        <f>D131</f>
        <v>170.20000000000002</v>
      </c>
      <c r="F131" s="150"/>
      <c r="G131" s="172"/>
      <c r="H131" s="172"/>
      <c r="I131" s="172"/>
      <c r="J131" s="172"/>
      <c r="K131" s="172"/>
      <c r="L131" s="172"/>
      <c r="M131" s="172"/>
      <c r="N131" s="172"/>
      <c r="O131" s="5"/>
      <c r="P131" s="5"/>
      <c r="Q131" s="5"/>
      <c r="R131" s="5"/>
      <c r="S131" s="5"/>
      <c r="T131" s="7"/>
    </row>
    <row r="132" spans="1:20" ht="14.85" customHeight="1" x14ac:dyDescent="0.2">
      <c r="A132" s="190" t="s">
        <v>66</v>
      </c>
      <c r="B132" s="165">
        <f>SUM(B125:M125)</f>
        <v>23</v>
      </c>
      <c r="C132" s="166">
        <f>C129</f>
        <v>7.4</v>
      </c>
      <c r="D132" s="171">
        <f>C133*B133</f>
        <v>37</v>
      </c>
      <c r="E132" s="171"/>
      <c r="F132" s="150"/>
      <c r="G132" s="172"/>
      <c r="H132" s="172"/>
      <c r="I132" s="172"/>
      <c r="J132" s="172"/>
      <c r="K132" s="172"/>
      <c r="L132" s="172"/>
      <c r="M132" s="172"/>
      <c r="N132" s="172"/>
      <c r="O132" s="5"/>
      <c r="P132" s="5"/>
      <c r="Q132" s="5"/>
      <c r="R132" s="5"/>
      <c r="S132" s="5"/>
      <c r="T132" s="7"/>
    </row>
    <row r="133" spans="1:20" ht="16.5" customHeight="1" x14ac:dyDescent="0.25">
      <c r="A133" s="190" t="s">
        <v>71</v>
      </c>
      <c r="B133" s="165">
        <v>5</v>
      </c>
      <c r="C133" s="166">
        <f>C132</f>
        <v>7.4</v>
      </c>
      <c r="D133" s="177">
        <f>D127-D128-D131-D132</f>
        <v>1650.2</v>
      </c>
      <c r="E133" s="177">
        <f>E127-E128-E131-E132</f>
        <v>1687.2</v>
      </c>
      <c r="F133" s="150"/>
      <c r="G133" s="172"/>
      <c r="H133" s="172"/>
      <c r="I133" s="172"/>
      <c r="J133" s="172"/>
      <c r="K133" s="172"/>
      <c r="L133" s="172"/>
      <c r="M133" s="172"/>
      <c r="N133" s="172"/>
      <c r="O133" s="5"/>
      <c r="P133" s="5"/>
      <c r="Q133" s="5"/>
      <c r="R133" s="5"/>
      <c r="S133" s="5"/>
      <c r="T133" s="7"/>
    </row>
    <row r="134" spans="1:20" ht="15.2" customHeight="1" x14ac:dyDescent="0.2">
      <c r="A134" s="193"/>
      <c r="B134" s="159"/>
      <c r="C134" s="172"/>
      <c r="D134" s="185"/>
      <c r="E134" s="185"/>
      <c r="F134" s="172"/>
      <c r="G134" s="172"/>
      <c r="H134" s="172"/>
      <c r="I134" s="172"/>
      <c r="J134" s="172"/>
      <c r="K134" s="172"/>
      <c r="L134" s="172"/>
      <c r="M134" s="172"/>
      <c r="N134" s="172"/>
      <c r="O134" s="5"/>
      <c r="P134" s="5"/>
      <c r="Q134" s="5"/>
      <c r="R134" s="5"/>
      <c r="S134" s="5"/>
      <c r="T134" s="7"/>
    </row>
    <row r="135" spans="1:20" ht="14.85" customHeight="1" x14ac:dyDescent="0.2">
      <c r="A135" s="187"/>
      <c r="B135" s="172"/>
      <c r="C135" s="172"/>
      <c r="D135" s="172"/>
      <c r="E135" s="172"/>
      <c r="F135" s="172"/>
      <c r="G135" s="172"/>
      <c r="H135" s="172"/>
      <c r="I135" s="172"/>
      <c r="J135" s="172"/>
      <c r="K135" s="172"/>
      <c r="L135" s="172"/>
      <c r="M135" s="172"/>
      <c r="N135" s="172"/>
      <c r="O135" s="5"/>
      <c r="P135" s="5"/>
      <c r="Q135" s="5"/>
      <c r="R135" s="5"/>
      <c r="S135" s="5"/>
      <c r="T135" s="7"/>
    </row>
    <row r="136" spans="1:20" ht="14.85" customHeight="1" x14ac:dyDescent="0.2">
      <c r="A136" s="188"/>
      <c r="B136" s="189">
        <v>39295</v>
      </c>
      <c r="C136" s="189">
        <v>39326</v>
      </c>
      <c r="D136" s="189">
        <v>39356</v>
      </c>
      <c r="E136" s="189">
        <v>39387</v>
      </c>
      <c r="F136" s="189">
        <v>39417</v>
      </c>
      <c r="G136" s="189">
        <v>39448</v>
      </c>
      <c r="H136" s="189">
        <v>39479</v>
      </c>
      <c r="I136" s="189">
        <v>39508</v>
      </c>
      <c r="J136" s="189">
        <v>39539</v>
      </c>
      <c r="K136" s="189">
        <v>39569</v>
      </c>
      <c r="L136" s="189">
        <v>39600</v>
      </c>
      <c r="M136" s="189">
        <v>39630</v>
      </c>
      <c r="N136" s="172"/>
      <c r="O136" s="5"/>
      <c r="P136" s="5"/>
      <c r="Q136" s="5"/>
      <c r="R136" s="5"/>
      <c r="S136" s="5"/>
      <c r="T136" s="7"/>
    </row>
    <row r="137" spans="1:20" ht="14.85" customHeight="1" x14ac:dyDescent="0.2">
      <c r="A137" s="190" t="s">
        <v>61</v>
      </c>
      <c r="B137" s="165">
        <v>31</v>
      </c>
      <c r="C137" s="165">
        <v>30</v>
      </c>
      <c r="D137" s="165">
        <v>31</v>
      </c>
      <c r="E137" s="165">
        <v>30</v>
      </c>
      <c r="F137" s="165">
        <v>31</v>
      </c>
      <c r="G137" s="165">
        <v>31</v>
      </c>
      <c r="H137" s="165">
        <v>29</v>
      </c>
      <c r="I137" s="165">
        <v>31</v>
      </c>
      <c r="J137" s="165">
        <v>30</v>
      </c>
      <c r="K137" s="165">
        <v>31</v>
      </c>
      <c r="L137" s="165">
        <v>30</v>
      </c>
      <c r="M137" s="165">
        <v>31</v>
      </c>
      <c r="N137" s="191"/>
      <c r="O137" s="5"/>
      <c r="P137" s="5"/>
      <c r="Q137" s="5"/>
      <c r="R137" s="5"/>
      <c r="S137" s="5"/>
      <c r="T137" s="7"/>
    </row>
    <row r="138" spans="1:20" ht="14.85" customHeight="1" x14ac:dyDescent="0.2">
      <c r="A138" s="190" t="s">
        <v>62</v>
      </c>
      <c r="B138" s="165">
        <v>8</v>
      </c>
      <c r="C138" s="165">
        <v>10</v>
      </c>
      <c r="D138" s="165">
        <v>8</v>
      </c>
      <c r="E138" s="165">
        <v>8</v>
      </c>
      <c r="F138" s="165">
        <v>10</v>
      </c>
      <c r="G138" s="165">
        <v>8</v>
      </c>
      <c r="H138" s="165">
        <v>8</v>
      </c>
      <c r="I138" s="165">
        <v>10</v>
      </c>
      <c r="J138" s="165">
        <v>8</v>
      </c>
      <c r="K138" s="165">
        <v>9</v>
      </c>
      <c r="L138" s="165">
        <v>9</v>
      </c>
      <c r="M138" s="165">
        <v>8</v>
      </c>
      <c r="N138" s="191"/>
      <c r="O138" s="5"/>
      <c r="P138" s="5"/>
      <c r="Q138" s="5"/>
      <c r="R138" s="5"/>
      <c r="S138" s="5"/>
      <c r="T138" s="7"/>
    </row>
    <row r="139" spans="1:20" ht="14.85" customHeight="1" x14ac:dyDescent="0.2">
      <c r="A139" s="190" t="s">
        <v>63</v>
      </c>
      <c r="B139" s="165">
        <v>0</v>
      </c>
      <c r="C139" s="165">
        <v>0</v>
      </c>
      <c r="D139" s="165">
        <v>0</v>
      </c>
      <c r="E139" s="165">
        <v>0</v>
      </c>
      <c r="F139" s="165">
        <v>2</v>
      </c>
      <c r="G139" s="165">
        <v>1</v>
      </c>
      <c r="H139" s="165">
        <v>0</v>
      </c>
      <c r="I139" s="165">
        <v>3</v>
      </c>
      <c r="J139" s="165">
        <v>1</v>
      </c>
      <c r="K139" s="165">
        <v>2</v>
      </c>
      <c r="L139" s="165">
        <v>0</v>
      </c>
      <c r="M139" s="165">
        <v>0</v>
      </c>
      <c r="N139" s="191"/>
      <c r="O139" s="5"/>
      <c r="P139" s="5"/>
      <c r="Q139" s="5"/>
      <c r="R139" s="5"/>
      <c r="S139" s="5"/>
      <c r="T139" s="7"/>
    </row>
    <row r="140" spans="1:20" ht="14.85" customHeight="1" x14ac:dyDescent="0.2">
      <c r="A140" s="190" t="s">
        <v>64</v>
      </c>
      <c r="B140" s="165">
        <f t="shared" ref="B140:L140" si="7">B137-B138-B139</f>
        <v>23</v>
      </c>
      <c r="C140" s="165">
        <f t="shared" si="7"/>
        <v>20</v>
      </c>
      <c r="D140" s="165">
        <f t="shared" si="7"/>
        <v>23</v>
      </c>
      <c r="E140" s="165">
        <f t="shared" si="7"/>
        <v>22</v>
      </c>
      <c r="F140" s="165">
        <f t="shared" si="7"/>
        <v>19</v>
      </c>
      <c r="G140" s="165">
        <f t="shared" si="7"/>
        <v>22</v>
      </c>
      <c r="H140" s="165">
        <f t="shared" si="7"/>
        <v>21</v>
      </c>
      <c r="I140" s="165">
        <f t="shared" si="7"/>
        <v>18</v>
      </c>
      <c r="J140" s="165">
        <f t="shared" si="7"/>
        <v>21</v>
      </c>
      <c r="K140" s="165">
        <f t="shared" si="7"/>
        <v>20</v>
      </c>
      <c r="L140" s="165">
        <f t="shared" si="7"/>
        <v>21</v>
      </c>
      <c r="M140" s="165">
        <v>0</v>
      </c>
      <c r="N140" s="191"/>
      <c r="O140" s="5"/>
      <c r="P140" s="5"/>
      <c r="Q140" s="5"/>
      <c r="R140" s="5"/>
      <c r="S140" s="5"/>
      <c r="T140" s="7"/>
    </row>
    <row r="141" spans="1:20" ht="14.85" customHeight="1" x14ac:dyDescent="0.2">
      <c r="A141" s="190" t="s">
        <v>65</v>
      </c>
      <c r="B141" s="165">
        <v>13</v>
      </c>
      <c r="C141" s="165">
        <v>20</v>
      </c>
      <c r="D141" s="165">
        <v>18</v>
      </c>
      <c r="E141" s="165">
        <v>22</v>
      </c>
      <c r="F141" s="165">
        <v>15</v>
      </c>
      <c r="G141" s="165">
        <v>22</v>
      </c>
      <c r="H141" s="165">
        <v>16</v>
      </c>
      <c r="I141" s="165">
        <v>15</v>
      </c>
      <c r="J141" s="165">
        <v>21</v>
      </c>
      <c r="K141" s="165">
        <v>19</v>
      </c>
      <c r="L141" s="165">
        <v>19</v>
      </c>
      <c r="M141" s="165">
        <v>0</v>
      </c>
      <c r="N141" s="191"/>
      <c r="O141" s="5"/>
      <c r="P141" s="5"/>
      <c r="Q141" s="5"/>
      <c r="R141" s="5"/>
      <c r="S141" s="5"/>
      <c r="T141" s="7"/>
    </row>
    <row r="142" spans="1:20" ht="14.85" customHeight="1" x14ac:dyDescent="0.2">
      <c r="A142" s="192"/>
      <c r="B142" s="158"/>
      <c r="C142" s="159"/>
      <c r="D142" s="159"/>
      <c r="E142" s="159"/>
      <c r="F142" s="159"/>
      <c r="G142" s="159"/>
      <c r="H142" s="159"/>
      <c r="I142" s="159"/>
      <c r="J142" s="159"/>
      <c r="K142" s="159"/>
      <c r="L142" s="159"/>
      <c r="M142" s="159"/>
      <c r="N142" s="172"/>
      <c r="O142" s="5"/>
      <c r="P142" s="5"/>
      <c r="Q142" s="5"/>
      <c r="R142" s="5"/>
      <c r="S142" s="5"/>
      <c r="T142" s="7"/>
    </row>
    <row r="143" spans="1:20" ht="14.85" customHeight="1" x14ac:dyDescent="0.2">
      <c r="A143" s="190" t="s">
        <v>61</v>
      </c>
      <c r="B143" s="165">
        <f>SUM(B137:M137)</f>
        <v>366</v>
      </c>
      <c r="C143" s="191"/>
      <c r="D143" s="172"/>
      <c r="E143" s="172"/>
      <c r="F143" s="172"/>
      <c r="G143" s="172"/>
      <c r="H143" s="172"/>
      <c r="I143" s="172"/>
      <c r="J143" s="172"/>
      <c r="K143" s="172"/>
      <c r="L143" s="172"/>
      <c r="M143" s="172"/>
      <c r="N143" s="172"/>
      <c r="O143" s="5"/>
      <c r="P143" s="5"/>
      <c r="Q143" s="5"/>
      <c r="R143" s="5"/>
      <c r="S143" s="5"/>
      <c r="T143" s="7"/>
    </row>
    <row r="144" spans="1:20" ht="14.85" customHeight="1" x14ac:dyDescent="0.2">
      <c r="A144" s="190" t="s">
        <v>62</v>
      </c>
      <c r="B144" s="165">
        <f>SUM(B138:M138)</f>
        <v>104</v>
      </c>
      <c r="C144" s="191"/>
      <c r="D144" s="172"/>
      <c r="E144" s="172"/>
      <c r="F144" s="172"/>
      <c r="G144" s="172"/>
      <c r="H144" s="172"/>
      <c r="I144" s="172"/>
      <c r="J144" s="172"/>
      <c r="K144" s="172"/>
      <c r="L144" s="172"/>
      <c r="M144" s="172"/>
      <c r="N144" s="172"/>
      <c r="O144" s="5"/>
      <c r="P144" s="5"/>
      <c r="Q144" s="5"/>
      <c r="R144" s="5"/>
      <c r="S144" s="5"/>
      <c r="T144" s="7"/>
    </row>
    <row r="145" spans="1:20" ht="14.85" customHeight="1" x14ac:dyDescent="0.2">
      <c r="A145" s="190" t="s">
        <v>63</v>
      </c>
      <c r="B145" s="165">
        <f>SUM(B139:M139)</f>
        <v>9</v>
      </c>
      <c r="C145" s="191"/>
      <c r="D145" s="172"/>
      <c r="E145" s="172"/>
      <c r="F145" s="172"/>
      <c r="G145" s="172"/>
      <c r="H145" s="172"/>
      <c r="I145" s="172"/>
      <c r="J145" s="172"/>
      <c r="K145" s="172"/>
      <c r="L145" s="172"/>
      <c r="M145" s="172"/>
      <c r="N145" s="172"/>
      <c r="O145" s="5"/>
      <c r="P145" s="5"/>
      <c r="Q145" s="5"/>
      <c r="R145" s="5"/>
      <c r="S145" s="5"/>
      <c r="T145" s="7"/>
    </row>
    <row r="146" spans="1:20" ht="14.85" customHeight="1" x14ac:dyDescent="0.2">
      <c r="A146" s="190" t="s">
        <v>64</v>
      </c>
      <c r="B146" s="165">
        <f>SUM(B140:M140)-1</f>
        <v>229</v>
      </c>
      <c r="C146" s="191"/>
      <c r="D146" s="172"/>
      <c r="E146" s="172"/>
      <c r="F146" s="172"/>
      <c r="G146" s="172"/>
      <c r="H146" s="172"/>
      <c r="I146" s="172"/>
      <c r="J146" s="172"/>
      <c r="K146" s="172"/>
      <c r="L146" s="172"/>
      <c r="M146" s="172"/>
      <c r="N146" s="172"/>
      <c r="O146" s="5"/>
      <c r="P146" s="5"/>
      <c r="Q146" s="5"/>
      <c r="R146" s="5"/>
      <c r="S146" s="5"/>
      <c r="T146" s="7"/>
    </row>
    <row r="147" spans="1:20" ht="14.85" customHeight="1" x14ac:dyDescent="0.2">
      <c r="A147" s="190" t="s">
        <v>65</v>
      </c>
      <c r="B147" s="165">
        <f>SUM(B141:M141)</f>
        <v>200</v>
      </c>
      <c r="C147" s="194"/>
      <c r="D147" s="195"/>
      <c r="E147" s="195"/>
      <c r="F147" s="195"/>
      <c r="G147" s="195"/>
      <c r="H147" s="195"/>
      <c r="I147" s="195"/>
      <c r="J147" s="195"/>
      <c r="K147" s="195"/>
      <c r="L147" s="195"/>
      <c r="M147" s="195"/>
      <c r="N147" s="195"/>
      <c r="O147" s="15"/>
      <c r="P147" s="15"/>
      <c r="Q147" s="15"/>
      <c r="R147" s="15"/>
      <c r="S147" s="15"/>
      <c r="T147" s="16"/>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topLeftCell="A10" workbookViewId="0">
      <selection activeCell="B28" sqref="B28"/>
    </sheetView>
  </sheetViews>
  <sheetFormatPr defaultColWidth="11.28515625" defaultRowHeight="13.5" customHeight="1" x14ac:dyDescent="0.2"/>
  <cols>
    <col min="1" max="1" width="36.28515625" style="196" bestFit="1" customWidth="1"/>
    <col min="2" max="2" width="17.28515625" style="196" customWidth="1"/>
    <col min="3" max="3" width="12.42578125" style="196" customWidth="1"/>
    <col min="4" max="4" width="12.140625" style="196" customWidth="1"/>
    <col min="5" max="5" width="11.42578125" style="196" customWidth="1"/>
    <col min="6" max="6" width="14.140625" style="196" customWidth="1"/>
    <col min="7" max="7" width="12.140625" style="196" customWidth="1"/>
    <col min="8" max="8" width="10.28515625" style="196" customWidth="1"/>
    <col min="9" max="256" width="11.28515625" style="196" customWidth="1"/>
  </cols>
  <sheetData>
    <row r="1" spans="1:10" ht="16.5" customHeight="1" x14ac:dyDescent="0.2">
      <c r="A1" s="197" t="s">
        <v>80</v>
      </c>
      <c r="B1" s="198"/>
      <c r="C1" s="199"/>
      <c r="D1" s="200"/>
      <c r="E1" s="201"/>
      <c r="F1" s="2"/>
      <c r="G1" s="2"/>
      <c r="H1" s="2"/>
      <c r="I1" s="2"/>
      <c r="J1" s="3"/>
    </row>
    <row r="2" spans="1:10" ht="15.75" customHeight="1" x14ac:dyDescent="0.2">
      <c r="A2" s="202" t="s">
        <v>81</v>
      </c>
      <c r="B2" s="203"/>
      <c r="C2" s="131"/>
      <c r="D2" s="204"/>
      <c r="E2" s="205"/>
      <c r="F2" s="5"/>
      <c r="G2" s="5"/>
      <c r="H2" s="5"/>
      <c r="I2" s="5"/>
      <c r="J2" s="7"/>
    </row>
    <row r="3" spans="1:10" ht="16.5" customHeight="1" x14ac:dyDescent="0.2">
      <c r="A3" s="206" t="s">
        <v>82</v>
      </c>
      <c r="B3" s="207"/>
      <c r="C3" s="208"/>
      <c r="D3" s="209"/>
      <c r="E3" s="205"/>
      <c r="F3" s="4"/>
      <c r="G3" s="4"/>
      <c r="H3" s="4"/>
      <c r="I3" s="4"/>
      <c r="J3" s="102"/>
    </row>
    <row r="4" spans="1:10" ht="8.1" customHeight="1" x14ac:dyDescent="0.2">
      <c r="A4" s="210"/>
      <c r="B4" s="211"/>
      <c r="C4" s="211"/>
      <c r="D4" s="211"/>
      <c r="E4" s="4"/>
      <c r="F4" s="4"/>
      <c r="G4" s="4"/>
      <c r="H4" s="4"/>
      <c r="I4" s="4"/>
      <c r="J4" s="102"/>
    </row>
    <row r="5" spans="1:10" ht="8.1" customHeight="1" x14ac:dyDescent="0.2">
      <c r="A5" s="105"/>
      <c r="B5" s="5"/>
      <c r="C5" s="5"/>
      <c r="D5" s="5"/>
      <c r="E5" s="4"/>
      <c r="F5" s="4"/>
      <c r="G5" s="4"/>
      <c r="H5" s="4"/>
      <c r="I5" s="4"/>
      <c r="J5" s="102"/>
    </row>
    <row r="6" spans="1:10" ht="8.1" customHeight="1" x14ac:dyDescent="0.2">
      <c r="A6" s="105"/>
      <c r="B6" s="5"/>
      <c r="C6" s="5"/>
      <c r="D6" s="5"/>
      <c r="E6" s="4"/>
      <c r="F6" s="4"/>
      <c r="G6" s="4"/>
      <c r="H6" s="4"/>
      <c r="I6" s="4"/>
      <c r="J6" s="102"/>
    </row>
    <row r="7" spans="1:10" ht="8.1" customHeight="1" x14ac:dyDescent="0.2">
      <c r="A7" s="105"/>
      <c r="B7" s="5"/>
      <c r="C7" s="5"/>
      <c r="D7" s="5"/>
      <c r="E7" s="4"/>
      <c r="F7" s="4"/>
      <c r="G7" s="4"/>
      <c r="H7" s="4"/>
      <c r="I7" s="4"/>
      <c r="J7" s="102"/>
    </row>
    <row r="8" spans="1:10" ht="8.1" customHeight="1" x14ac:dyDescent="0.2">
      <c r="A8" s="105"/>
      <c r="B8" s="5"/>
      <c r="C8" s="5"/>
      <c r="D8" s="5"/>
      <c r="E8" s="4"/>
      <c r="F8" s="4"/>
      <c r="G8" s="4"/>
      <c r="H8" s="4"/>
      <c r="I8" s="4"/>
      <c r="J8" s="102"/>
    </row>
    <row r="9" spans="1:10" ht="8.1" customHeight="1" x14ac:dyDescent="0.2">
      <c r="A9" s="105"/>
      <c r="B9" s="5"/>
      <c r="C9" s="5"/>
      <c r="D9" s="5"/>
      <c r="E9" s="4"/>
      <c r="F9" s="4"/>
      <c r="G9" s="4"/>
      <c r="H9" s="4"/>
      <c r="I9" s="4"/>
      <c r="J9" s="102"/>
    </row>
    <row r="10" spans="1:10" ht="8.1" customHeight="1" x14ac:dyDescent="0.2">
      <c r="A10" s="105"/>
      <c r="B10" s="5"/>
      <c r="C10" s="5"/>
      <c r="D10" s="5"/>
      <c r="E10" s="4"/>
      <c r="F10" s="4"/>
      <c r="G10" s="4"/>
      <c r="H10" s="4"/>
      <c r="I10" s="4"/>
      <c r="J10" s="102"/>
    </row>
    <row r="11" spans="1:10" ht="8.1" customHeight="1" x14ac:dyDescent="0.2">
      <c r="A11" s="105"/>
      <c r="B11" s="5"/>
      <c r="C11" s="5"/>
      <c r="D11" s="5"/>
      <c r="E11" s="4"/>
      <c r="F11" s="4"/>
      <c r="G11" s="4"/>
      <c r="H11" s="4"/>
      <c r="I11" s="4"/>
      <c r="J11" s="102"/>
    </row>
    <row r="12" spans="1:10" ht="8.1" customHeight="1" x14ac:dyDescent="0.2">
      <c r="A12" s="105"/>
      <c r="B12" s="5"/>
      <c r="C12" s="5"/>
      <c r="D12" s="5"/>
      <c r="E12" s="4"/>
      <c r="F12" s="4"/>
      <c r="G12" s="4"/>
      <c r="H12" s="4"/>
      <c r="I12" s="4"/>
      <c r="J12" s="102"/>
    </row>
    <row r="13" spans="1:10" ht="8.1" customHeight="1" x14ac:dyDescent="0.2">
      <c r="A13" s="105"/>
      <c r="B13" s="212"/>
      <c r="C13" s="213"/>
      <c r="D13" s="4"/>
      <c r="E13" s="4"/>
      <c r="F13" s="4"/>
      <c r="G13" s="4"/>
      <c r="H13" s="4"/>
      <c r="I13" s="4"/>
      <c r="J13" s="102"/>
    </row>
    <row r="14" spans="1:10" ht="8.1" customHeight="1" x14ac:dyDescent="0.2">
      <c r="A14" s="105"/>
      <c r="B14" s="212"/>
      <c r="C14" s="213"/>
      <c r="D14" s="4"/>
      <c r="E14" s="4"/>
      <c r="F14" s="4"/>
      <c r="G14" s="4"/>
      <c r="H14" s="4"/>
      <c r="I14" s="4"/>
      <c r="J14" s="102"/>
    </row>
    <row r="15" spans="1:10" ht="8.1" customHeight="1" x14ac:dyDescent="0.2">
      <c r="A15" s="105"/>
      <c r="B15" s="212"/>
      <c r="C15" s="213"/>
      <c r="D15" s="4"/>
      <c r="E15" s="4"/>
      <c r="F15" s="4"/>
      <c r="G15" s="4"/>
      <c r="H15" s="4"/>
      <c r="I15" s="4"/>
      <c r="J15" s="102"/>
    </row>
    <row r="16" spans="1:10" ht="8.1" customHeight="1" x14ac:dyDescent="0.2">
      <c r="A16" s="105"/>
      <c r="B16" s="212"/>
      <c r="C16" s="213"/>
      <c r="D16" s="4"/>
      <c r="E16" s="4"/>
      <c r="F16" s="4"/>
      <c r="G16" s="4"/>
      <c r="H16" s="4"/>
      <c r="I16" s="4"/>
      <c r="J16" s="102"/>
    </row>
    <row r="17" spans="1:10" ht="8.1" customHeight="1" x14ac:dyDescent="0.2">
      <c r="A17" s="105"/>
      <c r="B17" s="212"/>
      <c r="C17" s="213"/>
      <c r="D17" s="4"/>
      <c r="E17" s="4"/>
      <c r="F17" s="4"/>
      <c r="G17" s="4"/>
      <c r="H17" s="4"/>
      <c r="I17" s="4"/>
      <c r="J17" s="102"/>
    </row>
    <row r="18" spans="1:10" ht="8.1" customHeight="1" x14ac:dyDescent="0.2">
      <c r="A18" s="105"/>
      <c r="B18" s="212"/>
      <c r="C18" s="213"/>
      <c r="D18" s="4"/>
      <c r="E18" s="4"/>
      <c r="F18" s="4"/>
      <c r="G18" s="4"/>
      <c r="H18" s="4"/>
      <c r="I18" s="4"/>
      <c r="J18" s="102"/>
    </row>
    <row r="19" spans="1:10" ht="8.1" customHeight="1" thickBot="1" x14ac:dyDescent="0.25">
      <c r="A19" s="214"/>
      <c r="B19" s="215"/>
      <c r="C19" s="213"/>
      <c r="D19" s="4"/>
      <c r="E19" s="4"/>
      <c r="F19" s="4"/>
      <c r="G19" s="4"/>
      <c r="H19" s="4"/>
      <c r="I19" s="4"/>
      <c r="J19" s="102"/>
    </row>
    <row r="20" spans="1:10" ht="15.75" customHeight="1" thickBot="1" x14ac:dyDescent="0.25">
      <c r="A20" s="216" t="s">
        <v>83</v>
      </c>
      <c r="B20" s="217" t="s">
        <v>194</v>
      </c>
      <c r="C20" s="218"/>
      <c r="D20" s="4"/>
      <c r="E20" s="4"/>
      <c r="F20" s="4"/>
      <c r="G20" s="4"/>
      <c r="H20" s="4"/>
      <c r="I20" s="4"/>
      <c r="J20" s="102"/>
    </row>
    <row r="21" spans="1:10" ht="15" customHeight="1" x14ac:dyDescent="0.2">
      <c r="A21" s="219"/>
      <c r="B21" s="430"/>
      <c r="C21" s="85" t="s">
        <v>84</v>
      </c>
      <c r="D21" s="220"/>
      <c r="E21" s="4"/>
      <c r="F21" s="4"/>
      <c r="G21" s="4"/>
      <c r="H21" s="4"/>
      <c r="I21" s="4"/>
      <c r="J21" s="102"/>
    </row>
    <row r="22" spans="1:10" ht="15.6" customHeight="1" x14ac:dyDescent="0.2">
      <c r="A22" s="428" t="s">
        <v>85</v>
      </c>
      <c r="B22">
        <v>1.4940180000000001</v>
      </c>
      <c r="C22" s="429">
        <v>1</v>
      </c>
      <c r="D22" s="221" t="s">
        <v>86</v>
      </c>
      <c r="E22" s="222"/>
      <c r="F22" s="4"/>
      <c r="G22" s="4"/>
      <c r="H22" s="4"/>
      <c r="I22" s="4"/>
      <c r="J22" s="102"/>
    </row>
    <row r="23" spans="1:10" ht="15.6" customHeight="1" x14ac:dyDescent="0.25">
      <c r="A23" s="424">
        <v>23</v>
      </c>
      <c r="B23" s="589">
        <v>330098</v>
      </c>
      <c r="C23" s="317"/>
      <c r="D23" s="223">
        <v>274925</v>
      </c>
      <c r="E23" s="222"/>
      <c r="F23" s="4"/>
      <c r="G23" s="4"/>
      <c r="H23" s="4"/>
      <c r="I23" s="4"/>
      <c r="J23" s="102"/>
    </row>
    <row r="24" spans="1:10" ht="15.75" customHeight="1" x14ac:dyDescent="0.25">
      <c r="A24" s="424">
        <v>24</v>
      </c>
      <c r="B24" s="589">
        <v>334693</v>
      </c>
      <c r="C24" s="317">
        <v>4014</v>
      </c>
      <c r="D24" s="223">
        <v>279378</v>
      </c>
      <c r="E24" s="222"/>
      <c r="F24" s="4"/>
      <c r="G24" s="4"/>
      <c r="H24" s="4"/>
      <c r="I24" s="4"/>
      <c r="J24" s="102"/>
    </row>
    <row r="25" spans="1:10" ht="15.75" customHeight="1" x14ac:dyDescent="0.25">
      <c r="A25" s="424">
        <v>25</v>
      </c>
      <c r="B25" s="590">
        <v>339362</v>
      </c>
      <c r="C25" s="317">
        <v>4079</v>
      </c>
      <c r="D25" s="223">
        <v>283925</v>
      </c>
      <c r="E25" s="222"/>
      <c r="F25" s="4"/>
      <c r="G25" s="4"/>
      <c r="H25" s="4"/>
      <c r="I25" s="4"/>
      <c r="J25" s="102"/>
    </row>
    <row r="26" spans="1:10" ht="15.75" customHeight="1" x14ac:dyDescent="0.25">
      <c r="A26" s="424">
        <v>26</v>
      </c>
      <c r="B26" s="589">
        <v>344114</v>
      </c>
      <c r="C26" s="317">
        <v>4153</v>
      </c>
      <c r="D26" s="223">
        <v>288576</v>
      </c>
      <c r="E26" s="222"/>
      <c r="F26" s="4"/>
      <c r="G26" s="4"/>
      <c r="H26" s="4"/>
      <c r="I26" s="4"/>
      <c r="J26" s="102"/>
    </row>
    <row r="27" spans="1:10" ht="15.75" customHeight="1" x14ac:dyDescent="0.25">
      <c r="A27" s="424">
        <v>27</v>
      </c>
      <c r="B27" s="589">
        <v>348945</v>
      </c>
      <c r="C27" s="317">
        <v>4221</v>
      </c>
      <c r="D27" s="223">
        <v>293333</v>
      </c>
      <c r="E27" s="222"/>
      <c r="F27" s="4"/>
      <c r="G27" s="4"/>
      <c r="H27" s="4"/>
      <c r="I27" s="4"/>
      <c r="J27" s="102"/>
    </row>
    <row r="28" spans="1:10" ht="15.75" customHeight="1" x14ac:dyDescent="0.25">
      <c r="A28" s="424">
        <v>28</v>
      </c>
      <c r="B28" s="589">
        <v>353858</v>
      </c>
      <c r="C28" s="317">
        <v>4292</v>
      </c>
      <c r="D28" s="223">
        <v>298196</v>
      </c>
      <c r="E28" s="222"/>
      <c r="F28" s="4"/>
      <c r="G28" s="4"/>
      <c r="H28" s="4"/>
      <c r="I28" s="4"/>
      <c r="J28" s="102"/>
    </row>
    <row r="29" spans="1:10" ht="15.75" customHeight="1" x14ac:dyDescent="0.25">
      <c r="A29" s="424">
        <v>29</v>
      </c>
      <c r="B29" s="589">
        <v>358856</v>
      </c>
      <c r="C29" s="317">
        <v>4367</v>
      </c>
      <c r="D29" s="223">
        <v>303168</v>
      </c>
      <c r="E29" s="222"/>
      <c r="F29" s="4"/>
      <c r="G29" s="4"/>
      <c r="H29" s="4"/>
      <c r="I29" s="4"/>
      <c r="J29" s="102"/>
    </row>
    <row r="30" spans="1:10" ht="15.75" customHeight="1" x14ac:dyDescent="0.25">
      <c r="A30" s="424">
        <v>30</v>
      </c>
      <c r="B30" s="590">
        <v>363929</v>
      </c>
      <c r="C30" s="317">
        <v>4433</v>
      </c>
      <c r="D30" s="223">
        <v>308248</v>
      </c>
      <c r="E30" s="222"/>
      <c r="F30" s="4"/>
      <c r="G30" s="4"/>
      <c r="H30" s="4"/>
      <c r="I30" s="4"/>
      <c r="J30" s="102"/>
    </row>
    <row r="31" spans="1:10" ht="15.75" customHeight="1" x14ac:dyDescent="0.25">
      <c r="A31" s="424">
        <v>31</v>
      </c>
      <c r="B31" s="589">
        <v>369093</v>
      </c>
      <c r="C31" s="317">
        <v>4511</v>
      </c>
      <c r="D31" s="223" t="s">
        <v>0</v>
      </c>
      <c r="E31" s="222"/>
      <c r="F31" s="4"/>
      <c r="G31" s="4"/>
      <c r="H31" s="4"/>
      <c r="I31" s="4"/>
      <c r="J31" s="102"/>
    </row>
    <row r="32" spans="1:10" ht="15.75" customHeight="1" x14ac:dyDescent="0.25">
      <c r="A32" s="424">
        <v>32</v>
      </c>
      <c r="B32" s="589">
        <v>374336</v>
      </c>
      <c r="C32" s="317">
        <v>4582</v>
      </c>
      <c r="D32" s="223">
        <v>318755</v>
      </c>
      <c r="E32" s="222"/>
      <c r="F32" s="4"/>
      <c r="G32" s="4"/>
      <c r="H32" s="4"/>
      <c r="I32" s="4"/>
      <c r="J32" s="102"/>
    </row>
    <row r="33" spans="1:10" ht="15.75" customHeight="1" x14ac:dyDescent="0.25">
      <c r="A33" s="424">
        <v>33</v>
      </c>
      <c r="B33" s="589">
        <v>379663</v>
      </c>
      <c r="C33" s="317">
        <v>4653</v>
      </c>
      <c r="D33" s="223">
        <v>324181</v>
      </c>
      <c r="E33" s="222"/>
      <c r="F33" s="4"/>
      <c r="G33" s="4"/>
      <c r="H33" s="4"/>
      <c r="I33" s="4"/>
      <c r="J33" s="102"/>
    </row>
    <row r="34" spans="1:10" ht="15.75" customHeight="1" x14ac:dyDescent="0.25">
      <c r="A34" s="424">
        <v>34</v>
      </c>
      <c r="B34" s="589">
        <v>385083</v>
      </c>
      <c r="C34" s="317">
        <v>4736</v>
      </c>
      <c r="D34" s="223">
        <v>329733</v>
      </c>
      <c r="E34" s="222"/>
      <c r="F34" s="4"/>
      <c r="G34" s="4"/>
      <c r="H34" s="4"/>
      <c r="I34" s="4"/>
      <c r="J34" s="102"/>
    </row>
    <row r="35" spans="1:10" ht="15.75" customHeight="1" x14ac:dyDescent="0.25">
      <c r="A35" s="424">
        <v>35</v>
      </c>
      <c r="B35" s="590">
        <v>390581</v>
      </c>
      <c r="C35" s="317">
        <v>4804</v>
      </c>
      <c r="D35" s="223">
        <v>335402</v>
      </c>
      <c r="E35" s="222"/>
      <c r="F35" s="4"/>
      <c r="G35" s="4"/>
      <c r="H35" s="4"/>
      <c r="I35" s="4"/>
      <c r="J35" s="102"/>
    </row>
    <row r="36" spans="1:10" ht="15.75" customHeight="1" x14ac:dyDescent="0.25">
      <c r="A36" s="424">
        <v>36</v>
      </c>
      <c r="B36" s="589">
        <v>396169</v>
      </c>
      <c r="C36" s="317">
        <v>4883</v>
      </c>
      <c r="D36" s="223">
        <v>341201</v>
      </c>
      <c r="E36" s="222"/>
      <c r="F36" s="4"/>
      <c r="G36" s="4"/>
      <c r="H36" s="4"/>
      <c r="I36" s="4"/>
      <c r="J36" s="102"/>
    </row>
    <row r="37" spans="1:10" ht="15.75" customHeight="1" x14ac:dyDescent="0.25">
      <c r="A37" s="424">
        <v>37</v>
      </c>
      <c r="B37" s="589">
        <v>401841</v>
      </c>
      <c r="C37" s="317">
        <v>4955</v>
      </c>
      <c r="D37" s="223">
        <v>347126</v>
      </c>
      <c r="E37" s="222"/>
      <c r="F37" s="4"/>
      <c r="G37" s="4"/>
      <c r="H37" s="4"/>
      <c r="I37" s="4"/>
      <c r="J37" s="102"/>
    </row>
    <row r="38" spans="1:10" ht="15.75" customHeight="1" x14ac:dyDescent="0.25">
      <c r="A38" s="424">
        <v>38</v>
      </c>
      <c r="B38" s="589">
        <v>407973</v>
      </c>
      <c r="C38" s="317">
        <v>5358</v>
      </c>
      <c r="D38" s="223">
        <v>353415</v>
      </c>
      <c r="E38" s="222"/>
      <c r="F38" s="4"/>
      <c r="G38" s="4"/>
      <c r="H38" s="4"/>
      <c r="I38" s="4"/>
      <c r="J38" s="102"/>
    </row>
    <row r="39" spans="1:10" ht="15.75" customHeight="1" x14ac:dyDescent="0.25">
      <c r="A39" s="424">
        <v>39</v>
      </c>
      <c r="B39" s="589">
        <v>413941</v>
      </c>
      <c r="C39" s="317">
        <v>5215</v>
      </c>
      <c r="D39" s="223">
        <v>359729</v>
      </c>
      <c r="E39" s="222"/>
      <c r="F39" s="4"/>
      <c r="G39" s="4"/>
      <c r="H39" s="224"/>
      <c r="I39" s="4"/>
      <c r="J39" s="102"/>
    </row>
    <row r="40" spans="1:10" ht="15.75" customHeight="1" x14ac:dyDescent="0.25">
      <c r="A40" s="424">
        <v>40</v>
      </c>
      <c r="B40" s="590">
        <v>420004</v>
      </c>
      <c r="C40" s="317">
        <v>5297</v>
      </c>
      <c r="D40" s="223">
        <v>366186</v>
      </c>
      <c r="E40" s="222"/>
      <c r="F40" s="4"/>
      <c r="G40" s="4"/>
      <c r="H40" s="4"/>
      <c r="I40" s="4"/>
      <c r="J40" s="102"/>
    </row>
    <row r="41" spans="1:10" ht="15.75" customHeight="1" x14ac:dyDescent="0.25">
      <c r="A41" s="424">
        <v>41</v>
      </c>
      <c r="B41" s="589">
        <v>426155</v>
      </c>
      <c r="C41" s="317">
        <v>5374</v>
      </c>
      <c r="D41" s="223">
        <v>372783</v>
      </c>
      <c r="E41" s="222"/>
      <c r="F41" s="4"/>
      <c r="G41" s="4"/>
      <c r="H41" s="224"/>
      <c r="I41" s="4"/>
      <c r="J41" s="102"/>
    </row>
    <row r="42" spans="1:10" ht="15.75" customHeight="1" x14ac:dyDescent="0.25">
      <c r="A42" s="424">
        <v>42</v>
      </c>
      <c r="B42" s="589">
        <v>432396</v>
      </c>
      <c r="C42" s="317">
        <v>5453</v>
      </c>
      <c r="D42" s="223">
        <v>379523</v>
      </c>
      <c r="E42" s="222"/>
      <c r="F42" s="4"/>
      <c r="G42" s="4"/>
      <c r="H42" s="4"/>
      <c r="I42" s="4"/>
      <c r="J42" s="102"/>
    </row>
    <row r="43" spans="1:10" ht="15.75" customHeight="1" x14ac:dyDescent="0.25">
      <c r="A43" s="424">
        <v>43</v>
      </c>
      <c r="B43" s="589">
        <v>442005</v>
      </c>
      <c r="C43" s="317">
        <v>8396</v>
      </c>
      <c r="D43" s="223">
        <v>387958</v>
      </c>
      <c r="E43" s="222"/>
      <c r="F43" s="4"/>
      <c r="G43" s="4"/>
      <c r="H43" s="4"/>
      <c r="I43" s="4"/>
      <c r="J43" s="102"/>
    </row>
    <row r="44" spans="1:10" ht="15.75" customHeight="1" x14ac:dyDescent="0.25">
      <c r="A44" s="424">
        <v>44</v>
      </c>
      <c r="B44" s="589">
        <v>451881</v>
      </c>
      <c r="C44" s="317">
        <v>8628</v>
      </c>
      <c r="D44" s="223">
        <v>396626</v>
      </c>
      <c r="E44" s="222"/>
      <c r="F44" s="4"/>
      <c r="G44" s="4"/>
      <c r="H44" s="4"/>
      <c r="I44" s="4"/>
      <c r="J44" s="102"/>
    </row>
    <row r="45" spans="1:10" ht="15.75" customHeight="1" x14ac:dyDescent="0.25">
      <c r="A45" s="424">
        <v>45</v>
      </c>
      <c r="B45" s="590">
        <v>462027</v>
      </c>
      <c r="C45" s="317">
        <v>8865</v>
      </c>
      <c r="D45" s="223">
        <v>405531</v>
      </c>
      <c r="E45" s="222"/>
      <c r="F45" s="4"/>
      <c r="G45" s="4"/>
      <c r="H45" s="4"/>
      <c r="I45" s="4"/>
      <c r="J45" s="102"/>
    </row>
    <row r="46" spans="1:10" ht="15.75" customHeight="1" x14ac:dyDescent="0.25">
      <c r="A46" s="424">
        <v>46</v>
      </c>
      <c r="B46" s="589">
        <v>472452</v>
      </c>
      <c r="C46" s="317">
        <v>9109</v>
      </c>
      <c r="D46" s="223">
        <v>414682</v>
      </c>
      <c r="E46" s="222"/>
      <c r="F46" s="4"/>
      <c r="G46" s="4"/>
      <c r="H46" s="4"/>
      <c r="I46" s="4"/>
      <c r="J46" s="102"/>
    </row>
    <row r="47" spans="1:10" ht="15.75" customHeight="1" x14ac:dyDescent="0.25">
      <c r="A47" s="424">
        <v>47</v>
      </c>
      <c r="B47" s="589">
        <v>480862</v>
      </c>
      <c r="C47" s="317">
        <v>7348</v>
      </c>
      <c r="D47" s="223">
        <v>422063</v>
      </c>
      <c r="E47" s="222"/>
      <c r="F47" s="4"/>
      <c r="G47" s="4"/>
      <c r="H47" s="4"/>
      <c r="I47" s="4"/>
      <c r="J47" s="102"/>
    </row>
    <row r="48" spans="1:10" ht="15.75" customHeight="1" x14ac:dyDescent="0.25">
      <c r="A48" s="424">
        <v>48</v>
      </c>
      <c r="B48" s="589">
        <v>502966</v>
      </c>
      <c r="C48" s="317">
        <v>19313</v>
      </c>
      <c r="D48" s="223">
        <v>441464</v>
      </c>
      <c r="E48" s="222"/>
      <c r="F48" s="4"/>
      <c r="G48" s="4"/>
      <c r="H48" s="4"/>
      <c r="I48" s="4"/>
      <c r="J48" s="102"/>
    </row>
    <row r="49" spans="1:10" ht="15.75" customHeight="1" x14ac:dyDescent="0.25">
      <c r="A49" s="424">
        <v>49</v>
      </c>
      <c r="B49" s="589">
        <v>536720</v>
      </c>
      <c r="C49" s="317">
        <v>29492</v>
      </c>
      <c r="D49" s="223">
        <v>471091</v>
      </c>
      <c r="E49" s="222"/>
      <c r="F49" s="4"/>
      <c r="G49" s="4"/>
      <c r="H49" s="4"/>
      <c r="I49" s="4"/>
      <c r="J49" s="102"/>
    </row>
    <row r="50" spans="1:10" ht="15.75" customHeight="1" x14ac:dyDescent="0.25">
      <c r="A50" s="424">
        <v>50</v>
      </c>
      <c r="B50" s="590">
        <v>574187</v>
      </c>
      <c r="C50" s="317">
        <v>32736</v>
      </c>
      <c r="D50" s="223">
        <v>503977</v>
      </c>
      <c r="E50" s="222"/>
      <c r="F50" s="95" t="s">
        <v>7</v>
      </c>
      <c r="G50" s="4"/>
      <c r="H50" s="4"/>
      <c r="I50" s="4"/>
      <c r="J50" s="102"/>
    </row>
    <row r="51" spans="1:10" ht="15.75" customHeight="1" x14ac:dyDescent="0.25">
      <c r="A51" s="424">
        <v>51</v>
      </c>
      <c r="B51" s="589">
        <v>634232</v>
      </c>
      <c r="C51" s="317">
        <v>52463</v>
      </c>
      <c r="D51" s="223">
        <v>556679</v>
      </c>
      <c r="E51" s="222"/>
      <c r="F51" s="4"/>
      <c r="G51" s="4"/>
      <c r="H51" s="4"/>
      <c r="I51" s="4"/>
      <c r="J51" s="102"/>
    </row>
    <row r="52" spans="1:10" ht="15.75" customHeight="1" x14ac:dyDescent="0.25">
      <c r="A52" s="424">
        <v>52</v>
      </c>
      <c r="B52" s="589">
        <v>721676</v>
      </c>
      <c r="C52" s="317">
        <v>76403</v>
      </c>
      <c r="D52" s="223">
        <v>633432</v>
      </c>
      <c r="E52" s="222"/>
      <c r="F52" s="4"/>
      <c r="G52" s="4"/>
      <c r="H52" s="4"/>
      <c r="I52" s="4"/>
      <c r="J52" s="102"/>
    </row>
    <row r="53" spans="1:10" ht="15.75" customHeight="1" x14ac:dyDescent="0.25">
      <c r="A53" s="424">
        <v>53</v>
      </c>
      <c r="B53" s="589">
        <v>792373</v>
      </c>
      <c r="C53" s="317">
        <v>61770</v>
      </c>
      <c r="D53" s="223">
        <v>695484</v>
      </c>
      <c r="E53" s="222"/>
      <c r="F53" s="4"/>
      <c r="G53" s="4"/>
      <c r="H53" s="4"/>
      <c r="I53" s="4"/>
      <c r="J53" s="102"/>
    </row>
    <row r="54" spans="1:10" ht="15.75" customHeight="1" x14ac:dyDescent="0.2">
      <c r="A54" s="561"/>
      <c r="B54" s="564"/>
      <c r="C54" s="562"/>
      <c r="D54" s="92"/>
      <c r="E54" s="4"/>
      <c r="F54" s="4"/>
      <c r="G54" s="4"/>
      <c r="H54" s="4"/>
      <c r="I54" s="4"/>
      <c r="J54" s="102"/>
    </row>
    <row r="55" spans="1:10" ht="13.7" customHeight="1" x14ac:dyDescent="0.2">
      <c r="A55" s="225"/>
      <c r="B55" s="563" t="s">
        <v>84</v>
      </c>
      <c r="C55" s="85" t="str">
        <f>B20</f>
        <v>01.10.2022</v>
      </c>
      <c r="D55" s="226"/>
      <c r="E55" s="4"/>
      <c r="F55" s="4"/>
      <c r="G55" s="4"/>
      <c r="H55" s="4"/>
      <c r="I55" s="4"/>
      <c r="J55" s="102"/>
    </row>
    <row r="56" spans="1:10" ht="13.7" customHeight="1" x14ac:dyDescent="0.2">
      <c r="A56" s="225"/>
      <c r="B56" s="227">
        <f>C22</f>
        <v>1</v>
      </c>
      <c r="C56" s="227">
        <f>B22</f>
        <v>1.4940180000000001</v>
      </c>
      <c r="D56" s="226"/>
      <c r="E56" s="4"/>
      <c r="F56" s="4"/>
      <c r="G56" s="4"/>
      <c r="H56" s="4"/>
      <c r="I56" s="4"/>
      <c r="J56" s="102"/>
    </row>
    <row r="57" spans="1:10" ht="13.7" customHeight="1" thickBot="1" x14ac:dyDescent="0.25">
      <c r="A57" s="228">
        <v>3000</v>
      </c>
      <c r="B57" s="229">
        <v>3000</v>
      </c>
      <c r="C57" s="229">
        <f>ROUND(B22*B57,2)</f>
        <v>4482.05</v>
      </c>
      <c r="D57" s="226"/>
      <c r="E57" s="4"/>
      <c r="F57" s="4"/>
      <c r="G57" s="4"/>
      <c r="H57" s="4"/>
      <c r="I57" s="4"/>
      <c r="J57" s="102"/>
    </row>
    <row r="58" spans="1:10" ht="15.75" customHeight="1" x14ac:dyDescent="0.2">
      <c r="A58" s="228">
        <v>2000</v>
      </c>
      <c r="B58" s="229">
        <v>2000</v>
      </c>
      <c r="C58" s="229">
        <f>ROUND(B22*B58,2)</f>
        <v>2988.04</v>
      </c>
      <c r="D58" s="226"/>
      <c r="E58" s="762" t="s">
        <v>82</v>
      </c>
      <c r="F58" s="763"/>
      <c r="G58" s="764"/>
      <c r="H58" s="5"/>
      <c r="I58" s="5"/>
      <c r="J58" s="7"/>
    </row>
    <row r="59" spans="1:10" ht="15.75" customHeight="1" x14ac:dyDescent="0.2">
      <c r="A59" s="228">
        <v>4000</v>
      </c>
      <c r="B59" s="229">
        <v>4000</v>
      </c>
      <c r="C59" s="229">
        <f>ROUND(B22*B59,2)</f>
        <v>5976.07</v>
      </c>
      <c r="D59" s="226"/>
      <c r="E59" s="765"/>
      <c r="F59" s="766"/>
      <c r="G59" s="767"/>
      <c r="H59" s="5"/>
      <c r="I59" s="5"/>
      <c r="J59" s="7"/>
    </row>
    <row r="60" spans="1:10" ht="15.75" customHeight="1" thickBot="1" x14ac:dyDescent="0.25">
      <c r="A60" s="228">
        <v>7000</v>
      </c>
      <c r="B60" s="229">
        <v>7000</v>
      </c>
      <c r="C60" s="229">
        <f>ROUND(B22*B60,2)</f>
        <v>10458.129999999999</v>
      </c>
      <c r="D60" s="226" t="s">
        <v>148</v>
      </c>
      <c r="E60" s="768"/>
      <c r="F60" s="769"/>
      <c r="G60" s="770"/>
      <c r="H60" s="5"/>
      <c r="I60" s="5"/>
      <c r="J60" s="7"/>
    </row>
    <row r="61" spans="1:10" ht="14.1" customHeight="1" x14ac:dyDescent="0.2">
      <c r="A61" s="228">
        <v>10000</v>
      </c>
      <c r="B61" s="229">
        <v>10000</v>
      </c>
      <c r="C61" s="229">
        <f>ROUND(B22*B61,2)</f>
        <v>14940.18</v>
      </c>
      <c r="D61" s="226"/>
      <c r="E61" s="5"/>
      <c r="F61" s="5"/>
      <c r="G61" s="5"/>
      <c r="H61" s="5"/>
      <c r="I61" s="5"/>
      <c r="J61" s="7"/>
    </row>
    <row r="62" spans="1:10" ht="15.75" customHeight="1" x14ac:dyDescent="0.2">
      <c r="A62" s="228">
        <v>13000</v>
      </c>
      <c r="B62" s="229">
        <v>13000</v>
      </c>
      <c r="C62" s="229">
        <f>ROUND(B22*B62,2)</f>
        <v>19422.23</v>
      </c>
      <c r="D62" s="230"/>
      <c r="E62" s="5"/>
      <c r="F62" s="5"/>
      <c r="G62" s="5"/>
      <c r="H62" s="5"/>
      <c r="I62" s="5"/>
      <c r="J62" s="7"/>
    </row>
    <row r="63" spans="1:10" ht="15.75" customHeight="1" x14ac:dyDescent="0.2">
      <c r="A63" s="225"/>
      <c r="B63" s="229">
        <v>4600</v>
      </c>
      <c r="C63" s="229">
        <f>ROUND(B22*B63,2)</f>
        <v>6872.48</v>
      </c>
      <c r="D63" s="230"/>
      <c r="E63" s="5"/>
      <c r="F63" s="5"/>
      <c r="G63" s="5"/>
      <c r="H63" s="5"/>
      <c r="I63" s="5"/>
      <c r="J63" s="7"/>
    </row>
    <row r="64" spans="1:10" ht="15.75" customHeight="1" x14ac:dyDescent="0.2">
      <c r="A64" s="231" t="s">
        <v>87</v>
      </c>
      <c r="B64" s="229"/>
      <c r="C64" s="229"/>
      <c r="D64" s="230"/>
      <c r="E64" s="5"/>
      <c r="F64" s="5"/>
      <c r="G64" s="5"/>
      <c r="H64" s="5"/>
      <c r="I64" s="5"/>
      <c r="J64" s="7"/>
    </row>
    <row r="65" spans="1:10" ht="15.75" customHeight="1" x14ac:dyDescent="0.2">
      <c r="A65" s="231" t="s">
        <v>88</v>
      </c>
      <c r="B65" s="232">
        <v>13000</v>
      </c>
      <c r="C65" s="232">
        <f>ROUND(B22*B65,2)</f>
        <v>19422.23</v>
      </c>
      <c r="D65" s="230"/>
      <c r="E65" s="5"/>
      <c r="F65" s="5"/>
      <c r="G65" s="5"/>
      <c r="H65" s="5"/>
      <c r="I65" s="5"/>
      <c r="J65" s="7"/>
    </row>
    <row r="66" spans="1:10" ht="15.75" customHeight="1" x14ac:dyDescent="0.2">
      <c r="A66" s="231" t="s">
        <v>89</v>
      </c>
      <c r="B66" s="232">
        <v>15400</v>
      </c>
      <c r="C66" s="232">
        <f>ROUND(B22*B66,2)</f>
        <v>23007.88</v>
      </c>
      <c r="D66" s="230"/>
      <c r="E66" s="5"/>
      <c r="F66" s="5"/>
      <c r="G66" s="5"/>
      <c r="H66" s="5"/>
      <c r="I66" s="5"/>
      <c r="J66" s="7"/>
    </row>
    <row r="67" spans="1:10" ht="15.75" customHeight="1" x14ac:dyDescent="0.2">
      <c r="A67" s="231" t="s">
        <v>90</v>
      </c>
      <c r="B67" s="232">
        <v>18400</v>
      </c>
      <c r="C67" s="232">
        <f>ROUND(B22*B67,2)</f>
        <v>27489.93</v>
      </c>
      <c r="D67" s="230"/>
      <c r="E67" s="5"/>
      <c r="F67" s="5"/>
      <c r="G67" s="5"/>
      <c r="H67" s="5"/>
      <c r="I67" s="5"/>
      <c r="J67" s="7"/>
    </row>
    <row r="68" spans="1:10" ht="15.75" customHeight="1" x14ac:dyDescent="0.2">
      <c r="A68" s="233"/>
      <c r="B68" s="232"/>
      <c r="C68" s="232"/>
      <c r="D68" s="230"/>
      <c r="E68" s="5"/>
      <c r="F68" s="5"/>
      <c r="G68" s="5"/>
      <c r="H68" s="5"/>
      <c r="I68" s="5"/>
      <c r="J68" s="7"/>
    </row>
    <row r="69" spans="1:10" ht="15.75" customHeight="1" x14ac:dyDescent="0.2">
      <c r="A69" s="225"/>
      <c r="B69" s="229"/>
      <c r="C69" s="229"/>
      <c r="D69" s="230"/>
      <c r="E69" s="5"/>
      <c r="F69" s="5"/>
      <c r="G69" s="5"/>
      <c r="H69" s="5"/>
      <c r="I69" s="5"/>
      <c r="J69" s="7"/>
    </row>
    <row r="70" spans="1:10" ht="13.7" customHeight="1" x14ac:dyDescent="0.2">
      <c r="A70" s="234" t="s">
        <v>91</v>
      </c>
      <c r="B70" s="38">
        <v>13000</v>
      </c>
      <c r="C70" s="229">
        <f>ROUND($B$22*B70,2)</f>
        <v>19422.23</v>
      </c>
      <c r="D70" s="235" t="s">
        <v>92</v>
      </c>
      <c r="E70" s="5"/>
      <c r="F70" s="5"/>
      <c r="G70" s="5"/>
      <c r="H70" s="5"/>
      <c r="I70" s="5"/>
      <c r="J70" s="7"/>
    </row>
    <row r="71" spans="1:10" ht="13.7" customHeight="1" x14ac:dyDescent="0.2">
      <c r="A71" s="234" t="s">
        <v>93</v>
      </c>
      <c r="B71" s="38">
        <v>90</v>
      </c>
      <c r="C71" s="229">
        <f>ROUND($B$22*B71,2)</f>
        <v>134.46</v>
      </c>
      <c r="D71" s="235" t="s">
        <v>94</v>
      </c>
      <c r="E71" s="5"/>
      <c r="F71" s="5"/>
      <c r="G71" s="5"/>
      <c r="H71" s="5"/>
      <c r="I71" s="5"/>
      <c r="J71" s="7"/>
    </row>
    <row r="72" spans="1:10" ht="15.75" customHeight="1" x14ac:dyDescent="0.2">
      <c r="A72" s="234" t="s">
        <v>95</v>
      </c>
      <c r="B72" s="229">
        <v>15400</v>
      </c>
      <c r="C72" s="229">
        <f>ROUND($B$22*B72,2)</f>
        <v>23007.88</v>
      </c>
      <c r="D72" s="230"/>
      <c r="E72" s="5"/>
      <c r="F72" s="5"/>
      <c r="G72" s="5"/>
      <c r="H72" s="5"/>
      <c r="I72" s="5"/>
      <c r="J72" s="7"/>
    </row>
    <row r="73" spans="1:10" ht="15.75" customHeight="1" x14ac:dyDescent="0.2">
      <c r="A73" s="231" t="s">
        <v>96</v>
      </c>
      <c r="B73" s="229"/>
      <c r="C73" s="229"/>
      <c r="D73" s="230"/>
      <c r="E73" s="5"/>
      <c r="F73" s="5"/>
      <c r="G73" s="5"/>
      <c r="H73" s="5"/>
      <c r="I73" s="5"/>
      <c r="J73" s="7"/>
    </row>
    <row r="74" spans="1:10" ht="15.75" customHeight="1" x14ac:dyDescent="0.2">
      <c r="A74" s="231" t="s">
        <v>88</v>
      </c>
      <c r="B74" s="232">
        <v>5500</v>
      </c>
      <c r="C74" s="232">
        <f>ROUND($B$22*B74,2)</f>
        <v>8217.1</v>
      </c>
      <c r="D74" s="506" t="s">
        <v>169</v>
      </c>
      <c r="E74" s="5"/>
      <c r="F74" s="5"/>
      <c r="G74" s="5"/>
      <c r="H74" s="5"/>
      <c r="I74" s="5"/>
      <c r="J74" s="7"/>
    </row>
    <row r="75" spans="1:10" ht="15.75" customHeight="1" x14ac:dyDescent="0.2">
      <c r="A75" s="231" t="s">
        <v>89</v>
      </c>
      <c r="B75" s="232">
        <v>7900</v>
      </c>
      <c r="C75" s="232">
        <f>ROUND($B$22*B75,2)</f>
        <v>11802.74</v>
      </c>
      <c r="D75" s="230"/>
      <c r="E75" s="5"/>
      <c r="F75" s="5"/>
      <c r="G75" s="5"/>
      <c r="H75" s="5"/>
      <c r="I75" s="5"/>
      <c r="J75" s="7"/>
    </row>
    <row r="76" spans="1:10" ht="15.75" customHeight="1" x14ac:dyDescent="0.2">
      <c r="A76" s="231" t="s">
        <v>90</v>
      </c>
      <c r="B76" s="232">
        <v>10900</v>
      </c>
      <c r="C76" s="232">
        <f>ROUND($B$22*B76,2)</f>
        <v>16284.8</v>
      </c>
      <c r="D76" s="230"/>
      <c r="E76" s="5"/>
      <c r="F76" s="5"/>
      <c r="G76" s="5"/>
      <c r="H76" s="5"/>
      <c r="I76" s="5"/>
      <c r="J76" s="7"/>
    </row>
    <row r="77" spans="1:10" ht="15.75" customHeight="1" x14ac:dyDescent="0.2">
      <c r="A77" s="233"/>
      <c r="B77" s="232"/>
      <c r="C77" s="232">
        <f>ROUND($B$22*B77,2)</f>
        <v>0</v>
      </c>
      <c r="D77" s="230"/>
      <c r="E77" s="5"/>
      <c r="F77" s="5"/>
      <c r="G77" s="5"/>
      <c r="H77" s="5"/>
      <c r="I77" s="5"/>
      <c r="J77" s="7"/>
    </row>
    <row r="78" spans="1:10" ht="15.75" customHeight="1" x14ac:dyDescent="0.2">
      <c r="A78" s="225"/>
      <c r="B78" s="229"/>
      <c r="C78" s="229"/>
      <c r="D78" s="230"/>
      <c r="E78" s="5"/>
      <c r="F78" s="5"/>
      <c r="G78" s="5"/>
      <c r="H78" s="5"/>
      <c r="I78" s="5"/>
      <c r="J78" s="7"/>
    </row>
    <row r="79" spans="1:10" ht="15.75" customHeight="1" x14ac:dyDescent="0.2">
      <c r="A79" s="231" t="s">
        <v>97</v>
      </c>
      <c r="B79" s="232">
        <v>1600</v>
      </c>
      <c r="C79" s="232">
        <f>ROUND($B$22*B79,2)</f>
        <v>2390.4299999999998</v>
      </c>
      <c r="D79" s="236" t="s">
        <v>98</v>
      </c>
      <c r="E79" s="5"/>
      <c r="F79" s="5"/>
      <c r="G79" s="5"/>
      <c r="H79" s="5"/>
      <c r="I79" s="5"/>
      <c r="J79" s="7"/>
    </row>
    <row r="80" spans="1:10" ht="15.75" customHeight="1" x14ac:dyDescent="0.2">
      <c r="A80" s="225"/>
      <c r="B80" s="232">
        <v>300</v>
      </c>
      <c r="C80" s="232">
        <f>ROUND($B$22*B80,2)</f>
        <v>448.21</v>
      </c>
      <c r="D80" s="236" t="s">
        <v>99</v>
      </c>
      <c r="E80" s="5"/>
      <c r="F80" s="5"/>
      <c r="G80" s="5"/>
      <c r="H80" s="5"/>
      <c r="I80" s="5"/>
      <c r="J80" s="7"/>
    </row>
    <row r="81" spans="1:10" ht="15.75" customHeight="1" x14ac:dyDescent="0.2">
      <c r="A81" s="225"/>
      <c r="B81" s="229"/>
      <c r="C81" s="229"/>
      <c r="D81" s="230"/>
      <c r="E81" s="5"/>
      <c r="F81" s="5"/>
      <c r="G81" s="5"/>
      <c r="H81" s="5"/>
      <c r="I81" s="5"/>
      <c r="J81" s="7"/>
    </row>
    <row r="82" spans="1:10" ht="15.75" customHeight="1" x14ac:dyDescent="0.2">
      <c r="A82" s="231" t="s">
        <v>100</v>
      </c>
      <c r="B82" s="232">
        <v>24000</v>
      </c>
      <c r="C82" s="232">
        <f t="shared" ref="C82:C90" si="0">ROUND($B$22*B82,2)</f>
        <v>35856.43</v>
      </c>
      <c r="D82" s="230"/>
      <c r="E82" s="5"/>
      <c r="F82" s="5"/>
      <c r="G82" s="5"/>
      <c r="H82" s="5"/>
      <c r="I82" s="5"/>
      <c r="J82" s="7"/>
    </row>
    <row r="83" spans="1:10" ht="15.75" customHeight="1" x14ac:dyDescent="0.2">
      <c r="A83" s="231" t="s">
        <v>101</v>
      </c>
      <c r="B83" s="232">
        <v>17000</v>
      </c>
      <c r="C83" s="232">
        <f t="shared" si="0"/>
        <v>25398.31</v>
      </c>
      <c r="D83" s="230"/>
      <c r="E83" s="5"/>
      <c r="F83" s="5"/>
      <c r="G83" s="5"/>
      <c r="H83" s="5"/>
      <c r="I83" s="5"/>
      <c r="J83" s="7"/>
    </row>
    <row r="84" spans="1:10" ht="15.75" customHeight="1" x14ac:dyDescent="0.2">
      <c r="A84" s="231" t="s">
        <v>102</v>
      </c>
      <c r="B84" s="232">
        <v>10000</v>
      </c>
      <c r="C84" s="232">
        <f t="shared" si="0"/>
        <v>14940.18</v>
      </c>
      <c r="D84" s="236" t="s">
        <v>103</v>
      </c>
      <c r="E84" s="5"/>
      <c r="F84" s="5"/>
      <c r="G84" s="5"/>
      <c r="H84" s="5"/>
      <c r="I84" s="5"/>
      <c r="J84" s="7"/>
    </row>
    <row r="85" spans="1:10" ht="15.75" customHeight="1" x14ac:dyDescent="0.2">
      <c r="A85" s="231" t="str">
        <f>A84</f>
        <v>TR ny løn</v>
      </c>
      <c r="B85" s="232">
        <v>100</v>
      </c>
      <c r="C85" s="232">
        <f t="shared" si="0"/>
        <v>149.4</v>
      </c>
      <c r="D85" s="236" t="s">
        <v>104</v>
      </c>
      <c r="E85" s="5"/>
      <c r="F85" s="5"/>
      <c r="G85" s="5"/>
      <c r="H85" s="5"/>
      <c r="I85" s="5"/>
      <c r="J85" s="7"/>
    </row>
    <row r="86" spans="1:10" ht="15.75" customHeight="1" x14ac:dyDescent="0.2">
      <c r="A86" s="231" t="s">
        <v>105</v>
      </c>
      <c r="B86" s="232">
        <v>75</v>
      </c>
      <c r="C86" s="232">
        <f t="shared" si="0"/>
        <v>112.05</v>
      </c>
      <c r="D86" s="236" t="str">
        <f>D85</f>
        <v>pr medarb.</v>
      </c>
      <c r="E86" s="5"/>
      <c r="F86" s="5"/>
      <c r="G86" s="5"/>
      <c r="H86" s="5"/>
      <c r="I86" s="5"/>
      <c r="J86" s="7"/>
    </row>
    <row r="87" spans="1:10" ht="15.75" customHeight="1" x14ac:dyDescent="0.2">
      <c r="A87" s="231" t="s">
        <v>106</v>
      </c>
      <c r="B87" s="232">
        <v>3000</v>
      </c>
      <c r="C87" s="232">
        <f t="shared" si="0"/>
        <v>4482.05</v>
      </c>
      <c r="D87" s="230"/>
      <c r="E87" s="5"/>
      <c r="F87" s="5"/>
      <c r="G87" s="5"/>
      <c r="H87" s="5"/>
      <c r="I87" s="5"/>
      <c r="J87" s="7"/>
    </row>
    <row r="88" spans="1:10" ht="15.75" customHeight="1" x14ac:dyDescent="0.2">
      <c r="A88" s="231" t="s">
        <v>107</v>
      </c>
      <c r="B88" s="232">
        <v>1000</v>
      </c>
      <c r="C88" s="232">
        <f t="shared" si="0"/>
        <v>1494.02</v>
      </c>
      <c r="D88" s="230"/>
      <c r="E88" s="5"/>
      <c r="F88" s="5"/>
      <c r="G88" s="5"/>
      <c r="H88" s="5"/>
      <c r="I88" s="5"/>
      <c r="J88" s="7"/>
    </row>
    <row r="89" spans="1:10" ht="15.75" customHeight="1" x14ac:dyDescent="0.2">
      <c r="A89" s="231" t="s">
        <v>10</v>
      </c>
      <c r="B89" s="232">
        <v>3000</v>
      </c>
      <c r="C89" s="232">
        <f t="shared" si="0"/>
        <v>4482.05</v>
      </c>
      <c r="D89" s="230"/>
      <c r="E89" s="5"/>
      <c r="F89" s="5"/>
      <c r="G89" s="5"/>
      <c r="H89" s="5"/>
      <c r="I89" s="5"/>
      <c r="J89" s="7"/>
    </row>
    <row r="90" spans="1:10" ht="15.75" customHeight="1" x14ac:dyDescent="0.2">
      <c r="A90" s="231" t="s">
        <v>108</v>
      </c>
      <c r="B90" s="232">
        <v>1500</v>
      </c>
      <c r="C90" s="232">
        <f t="shared" si="0"/>
        <v>2241.0300000000002</v>
      </c>
      <c r="D90" s="230"/>
      <c r="E90" s="5"/>
      <c r="F90" s="5"/>
      <c r="G90" s="5"/>
      <c r="H90" s="5"/>
      <c r="I90" s="5"/>
      <c r="J90" s="7"/>
    </row>
    <row r="91" spans="1:10" ht="15.75" customHeight="1" x14ac:dyDescent="0.2">
      <c r="A91" s="225"/>
      <c r="B91" s="229"/>
      <c r="C91" s="229"/>
      <c r="D91" s="230"/>
      <c r="E91" s="5"/>
      <c r="F91" s="5"/>
      <c r="G91" s="5"/>
      <c r="H91" s="5"/>
      <c r="I91" s="5"/>
      <c r="J91" s="7"/>
    </row>
    <row r="92" spans="1:10" ht="15.75" customHeight="1" x14ac:dyDescent="0.2">
      <c r="A92" s="231" t="s">
        <v>8</v>
      </c>
      <c r="B92" s="232">
        <v>4500</v>
      </c>
      <c r="C92" s="232">
        <f>ROUND(B22*B92,2)</f>
        <v>6723.08</v>
      </c>
      <c r="D92" s="236" t="s">
        <v>157</v>
      </c>
      <c r="E92" s="5"/>
      <c r="F92" s="5"/>
      <c r="G92" s="5"/>
      <c r="H92" s="5"/>
      <c r="I92" s="5"/>
      <c r="J92" s="7"/>
    </row>
    <row r="93" spans="1:10" ht="15.75" customHeight="1" x14ac:dyDescent="0.2">
      <c r="A93" s="231" t="s">
        <v>8</v>
      </c>
      <c r="B93" s="232">
        <v>0</v>
      </c>
      <c r="C93" s="232">
        <f>ROUND($B$22*B93,2)</f>
        <v>0</v>
      </c>
      <c r="D93" s="236" t="s">
        <v>151</v>
      </c>
      <c r="E93" s="5"/>
      <c r="F93" s="5"/>
      <c r="G93" s="5"/>
      <c r="H93" s="5"/>
      <c r="I93" s="5"/>
      <c r="J93" s="7"/>
    </row>
    <row r="94" spans="1:10" ht="15.75" customHeight="1" x14ac:dyDescent="0.2">
      <c r="A94" s="231" t="str">
        <f>A92</f>
        <v>Særligt tillæg</v>
      </c>
      <c r="B94" s="232">
        <v>5000</v>
      </c>
      <c r="C94" s="232">
        <f>ROUND($B$22*B94,2)</f>
        <v>7470.09</v>
      </c>
      <c r="D94" s="236" t="s">
        <v>109</v>
      </c>
      <c r="E94" s="5"/>
      <c r="F94" s="5"/>
      <c r="G94" s="5"/>
      <c r="H94" s="5"/>
      <c r="I94" s="5"/>
      <c r="J94" s="7"/>
    </row>
    <row r="95" spans="1:10" ht="15.75" customHeight="1" x14ac:dyDescent="0.2">
      <c r="A95" s="231" t="str">
        <f>A94</f>
        <v>Særligt tillæg</v>
      </c>
      <c r="B95" s="433">
        <v>2000</v>
      </c>
      <c r="C95" s="433">
        <f>ROUND($B$22*B95,2)</f>
        <v>2988.04</v>
      </c>
      <c r="D95" s="236" t="s">
        <v>158</v>
      </c>
      <c r="E95" s="5"/>
      <c r="F95" s="5"/>
      <c r="G95" s="5"/>
      <c r="H95" s="5"/>
      <c r="I95" s="5"/>
      <c r="J95" s="7"/>
    </row>
    <row r="96" spans="1:10" ht="15.75" customHeight="1" x14ac:dyDescent="0.2">
      <c r="A96" s="431" t="s">
        <v>8</v>
      </c>
      <c r="B96" s="435">
        <v>0</v>
      </c>
      <c r="C96" s="435">
        <f>ROUND($B$22*B96,2)</f>
        <v>0</v>
      </c>
      <c r="D96" s="432" t="s">
        <v>152</v>
      </c>
      <c r="E96" s="5"/>
      <c r="F96" s="5"/>
      <c r="G96" s="5"/>
      <c r="H96" s="5"/>
      <c r="I96" s="5"/>
      <c r="J96" s="7"/>
    </row>
    <row r="97" spans="1:256" ht="15.75" customHeight="1" x14ac:dyDescent="0.2">
      <c r="A97" s="431"/>
      <c r="B97" s="434"/>
      <c r="C97" s="434"/>
      <c r="D97" s="432"/>
      <c r="E97" s="5"/>
      <c r="F97" s="5"/>
      <c r="G97" s="5"/>
      <c r="H97" s="5"/>
      <c r="I97" s="5"/>
      <c r="J97" s="7"/>
    </row>
    <row r="98" spans="1:256" ht="15.75" customHeight="1" x14ac:dyDescent="0.2">
      <c r="A98" s="231" t="s">
        <v>110</v>
      </c>
      <c r="B98" s="237">
        <v>7200</v>
      </c>
      <c r="C98" s="232">
        <f>ROUND($B$22*B98,2)</f>
        <v>10756.93</v>
      </c>
      <c r="D98" s="230"/>
      <c r="E98" s="5"/>
      <c r="F98" s="5"/>
      <c r="G98" s="5"/>
      <c r="H98" s="5"/>
      <c r="I98" s="5"/>
      <c r="J98" s="7"/>
    </row>
    <row r="99" spans="1:256" s="499" customFormat="1" ht="15.75" customHeight="1" x14ac:dyDescent="0.2">
      <c r="A99" s="492" t="s">
        <v>166</v>
      </c>
      <c r="B99" s="493">
        <v>5500</v>
      </c>
      <c r="C99" s="494">
        <f>ROUND($B$22*B99,2)</f>
        <v>8217.1</v>
      </c>
      <c r="D99" s="495" t="s">
        <v>167</v>
      </c>
      <c r="E99" s="496"/>
      <c r="F99" s="496"/>
      <c r="G99" s="496"/>
      <c r="H99" s="496"/>
      <c r="I99" s="496"/>
      <c r="J99" s="497"/>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8"/>
      <c r="AZ99" s="498"/>
      <c r="BA99" s="498"/>
      <c r="BB99" s="498"/>
      <c r="BC99" s="498"/>
      <c r="BD99" s="498"/>
      <c r="BE99" s="498"/>
      <c r="BF99" s="498"/>
      <c r="BG99" s="498"/>
      <c r="BH99" s="498"/>
      <c r="BI99" s="498"/>
      <c r="BJ99" s="498"/>
      <c r="BK99" s="498"/>
      <c r="BL99" s="498"/>
      <c r="BM99" s="498"/>
      <c r="BN99" s="498"/>
      <c r="BO99" s="498"/>
      <c r="BP99" s="498"/>
      <c r="BQ99" s="498"/>
      <c r="BR99" s="498"/>
      <c r="BS99" s="498"/>
      <c r="BT99" s="498"/>
      <c r="BU99" s="498"/>
      <c r="BV99" s="498"/>
      <c r="BW99" s="498"/>
      <c r="BX99" s="498"/>
      <c r="BY99" s="498"/>
      <c r="BZ99" s="498"/>
      <c r="CA99" s="498"/>
      <c r="CB99" s="498"/>
      <c r="CC99" s="498"/>
      <c r="CD99" s="498"/>
      <c r="CE99" s="498"/>
      <c r="CF99" s="498"/>
      <c r="CG99" s="498"/>
      <c r="CH99" s="498"/>
      <c r="CI99" s="498"/>
      <c r="CJ99" s="498"/>
      <c r="CK99" s="498"/>
      <c r="CL99" s="498"/>
      <c r="CM99" s="498"/>
      <c r="CN99" s="498"/>
      <c r="CO99" s="498"/>
      <c r="CP99" s="498"/>
      <c r="CQ99" s="498"/>
      <c r="CR99" s="498"/>
      <c r="CS99" s="498"/>
      <c r="CT99" s="498"/>
      <c r="CU99" s="498"/>
      <c r="CV99" s="498"/>
      <c r="CW99" s="498"/>
      <c r="CX99" s="498"/>
      <c r="CY99" s="498"/>
      <c r="CZ99" s="498"/>
      <c r="DA99" s="498"/>
      <c r="DB99" s="498"/>
      <c r="DC99" s="498"/>
      <c r="DD99" s="498"/>
      <c r="DE99" s="498"/>
      <c r="DF99" s="498"/>
      <c r="DG99" s="498"/>
      <c r="DH99" s="498"/>
      <c r="DI99" s="498"/>
      <c r="DJ99" s="498"/>
      <c r="DK99" s="498"/>
      <c r="DL99" s="498"/>
      <c r="DM99" s="498"/>
      <c r="DN99" s="498"/>
      <c r="DO99" s="498"/>
      <c r="DP99" s="498"/>
      <c r="DQ99" s="498"/>
      <c r="DR99" s="498"/>
      <c r="DS99" s="498"/>
      <c r="DT99" s="498"/>
      <c r="DU99" s="498"/>
      <c r="DV99" s="498"/>
      <c r="DW99" s="498"/>
      <c r="DX99" s="498"/>
      <c r="DY99" s="498"/>
      <c r="DZ99" s="498"/>
      <c r="EA99" s="498"/>
      <c r="EB99" s="498"/>
      <c r="EC99" s="498"/>
      <c r="ED99" s="498"/>
      <c r="EE99" s="498"/>
      <c r="EF99" s="498"/>
      <c r="EG99" s="498"/>
      <c r="EH99" s="498"/>
      <c r="EI99" s="498"/>
      <c r="EJ99" s="498"/>
      <c r="EK99" s="498"/>
      <c r="EL99" s="498"/>
      <c r="EM99" s="498"/>
      <c r="EN99" s="498"/>
      <c r="EO99" s="498"/>
      <c r="EP99" s="498"/>
      <c r="EQ99" s="498"/>
      <c r="ER99" s="498"/>
      <c r="ES99" s="498"/>
      <c r="ET99" s="498"/>
      <c r="EU99" s="498"/>
      <c r="EV99" s="498"/>
      <c r="EW99" s="498"/>
      <c r="EX99" s="498"/>
      <c r="EY99" s="498"/>
      <c r="EZ99" s="498"/>
      <c r="FA99" s="498"/>
      <c r="FB99" s="498"/>
      <c r="FC99" s="498"/>
      <c r="FD99" s="498"/>
      <c r="FE99" s="498"/>
      <c r="FF99" s="498"/>
      <c r="FG99" s="498"/>
      <c r="FH99" s="498"/>
      <c r="FI99" s="498"/>
      <c r="FJ99" s="498"/>
      <c r="FK99" s="498"/>
      <c r="FL99" s="498"/>
      <c r="FM99" s="498"/>
      <c r="FN99" s="498"/>
      <c r="FO99" s="498"/>
      <c r="FP99" s="498"/>
      <c r="FQ99" s="498"/>
      <c r="FR99" s="498"/>
      <c r="FS99" s="498"/>
      <c r="FT99" s="498"/>
      <c r="FU99" s="498"/>
      <c r="FV99" s="498"/>
      <c r="FW99" s="498"/>
      <c r="FX99" s="498"/>
      <c r="FY99" s="498"/>
      <c r="FZ99" s="498"/>
      <c r="GA99" s="498"/>
      <c r="GB99" s="498"/>
      <c r="GC99" s="498"/>
      <c r="GD99" s="498"/>
      <c r="GE99" s="498"/>
      <c r="GF99" s="498"/>
      <c r="GG99" s="498"/>
      <c r="GH99" s="498"/>
      <c r="GI99" s="498"/>
      <c r="GJ99" s="498"/>
      <c r="GK99" s="498"/>
      <c r="GL99" s="498"/>
      <c r="GM99" s="498"/>
      <c r="GN99" s="498"/>
      <c r="GO99" s="498"/>
      <c r="GP99" s="498"/>
      <c r="GQ99" s="498"/>
      <c r="GR99" s="498"/>
      <c r="GS99" s="498"/>
      <c r="GT99" s="498"/>
      <c r="GU99" s="498"/>
      <c r="GV99" s="498"/>
      <c r="GW99" s="498"/>
      <c r="GX99" s="498"/>
      <c r="GY99" s="498"/>
      <c r="GZ99" s="498"/>
      <c r="HA99" s="498"/>
      <c r="HB99" s="498"/>
      <c r="HC99" s="498"/>
      <c r="HD99" s="498"/>
      <c r="HE99" s="498"/>
      <c r="HF99" s="498"/>
      <c r="HG99" s="498"/>
      <c r="HH99" s="498"/>
      <c r="HI99" s="498"/>
      <c r="HJ99" s="498"/>
      <c r="HK99" s="498"/>
      <c r="HL99" s="498"/>
      <c r="HM99" s="498"/>
      <c r="HN99" s="498"/>
      <c r="HO99" s="498"/>
      <c r="HP99" s="498"/>
      <c r="HQ99" s="498"/>
      <c r="HR99" s="498"/>
      <c r="HS99" s="498"/>
      <c r="HT99" s="498"/>
      <c r="HU99" s="498"/>
      <c r="HV99" s="498"/>
      <c r="HW99" s="498"/>
      <c r="HX99" s="498"/>
      <c r="HY99" s="498"/>
      <c r="HZ99" s="498"/>
      <c r="IA99" s="498"/>
      <c r="IB99" s="498"/>
      <c r="IC99" s="498"/>
      <c r="ID99" s="498"/>
      <c r="IE99" s="498"/>
      <c r="IF99" s="498"/>
      <c r="IG99" s="498"/>
      <c r="IH99" s="498"/>
      <c r="II99" s="498"/>
      <c r="IJ99" s="498"/>
      <c r="IK99" s="498"/>
      <c r="IL99" s="498"/>
      <c r="IM99" s="498"/>
      <c r="IN99" s="498"/>
      <c r="IO99" s="498"/>
      <c r="IP99" s="498"/>
      <c r="IQ99" s="498"/>
      <c r="IR99" s="498"/>
      <c r="IS99" s="498"/>
      <c r="IT99" s="498"/>
      <c r="IU99" s="498"/>
      <c r="IV99" s="498"/>
    </row>
    <row r="100" spans="1:256" ht="13.7" customHeight="1" x14ac:dyDescent="0.2">
      <c r="A100" s="225" t="s">
        <v>165</v>
      </c>
      <c r="B100" s="38">
        <v>100</v>
      </c>
      <c r="C100" s="229">
        <f>ROUND($B$22*B100,2)</f>
        <v>149.4</v>
      </c>
      <c r="D100" s="500" t="s">
        <v>168</v>
      </c>
      <c r="E100" s="5"/>
      <c r="F100" s="5"/>
      <c r="G100" s="5"/>
      <c r="H100" s="5"/>
      <c r="I100" s="5"/>
      <c r="J100" s="7"/>
    </row>
    <row r="101" spans="1:256" ht="13.7" customHeight="1" x14ac:dyDescent="0.2">
      <c r="A101" s="509" t="s">
        <v>170</v>
      </c>
      <c r="B101" s="38">
        <v>28300</v>
      </c>
      <c r="C101" s="229">
        <f t="shared" ref="C101:C111" si="1">ROUND($B$22*B101,2)</f>
        <v>42280.71</v>
      </c>
      <c r="D101" s="500" t="s">
        <v>171</v>
      </c>
      <c r="E101" s="5"/>
      <c r="F101" s="5"/>
      <c r="G101" s="5"/>
      <c r="H101" s="5"/>
      <c r="I101" s="5"/>
      <c r="J101" s="7"/>
    </row>
    <row r="102" spans="1:256" ht="13.7" customHeight="1" x14ac:dyDescent="0.2">
      <c r="A102" s="234" t="s">
        <v>111</v>
      </c>
      <c r="B102" s="38">
        <v>127.33</v>
      </c>
      <c r="C102" s="229">
        <f t="shared" si="1"/>
        <v>190.23</v>
      </c>
      <c r="D102" s="226"/>
      <c r="E102" s="5"/>
      <c r="F102" s="5"/>
      <c r="G102" s="5"/>
      <c r="H102" s="5"/>
      <c r="I102" s="5"/>
      <c r="J102" s="7"/>
    </row>
    <row r="103" spans="1:256" ht="15" customHeight="1" x14ac:dyDescent="0.2">
      <c r="A103" s="234" t="s">
        <v>112</v>
      </c>
      <c r="B103" s="38">
        <v>289.62</v>
      </c>
      <c r="C103" s="229">
        <f t="shared" si="1"/>
        <v>432.7</v>
      </c>
      <c r="D103" s="226"/>
      <c r="E103" s="5"/>
      <c r="F103" s="5"/>
      <c r="G103" s="5"/>
      <c r="H103" s="5"/>
      <c r="I103" s="5"/>
      <c r="J103" s="7"/>
    </row>
    <row r="104" spans="1:256" ht="15" customHeight="1" x14ac:dyDescent="0.2">
      <c r="A104" s="234" t="s">
        <v>162</v>
      </c>
      <c r="B104" s="38">
        <v>26000</v>
      </c>
      <c r="C104" s="229">
        <f t="shared" si="1"/>
        <v>38844.47</v>
      </c>
      <c r="D104" s="226" t="s">
        <v>163</v>
      </c>
      <c r="E104" s="5"/>
      <c r="F104" s="5"/>
      <c r="G104" s="5"/>
      <c r="H104" s="5"/>
      <c r="I104" s="5"/>
      <c r="J104" s="7"/>
    </row>
    <row r="105" spans="1:256" ht="15.75" customHeight="1" x14ac:dyDescent="0.2">
      <c r="A105" s="234" t="s">
        <v>113</v>
      </c>
      <c r="B105" s="38">
        <v>18600</v>
      </c>
      <c r="C105" s="229">
        <f t="shared" si="1"/>
        <v>27788.73</v>
      </c>
      <c r="D105" s="236" t="s">
        <v>161</v>
      </c>
      <c r="E105" s="5"/>
      <c r="F105" s="5"/>
      <c r="G105" s="5"/>
      <c r="H105" s="5"/>
      <c r="I105" s="5"/>
      <c r="J105" s="7"/>
    </row>
    <row r="106" spans="1:256" ht="15.75" customHeight="1" x14ac:dyDescent="0.2">
      <c r="A106" s="234" t="s">
        <v>114</v>
      </c>
      <c r="B106" s="38">
        <v>32.43</v>
      </c>
      <c r="C106" s="229">
        <f t="shared" si="1"/>
        <v>48.45</v>
      </c>
      <c r="D106" s="230"/>
      <c r="E106" s="5"/>
      <c r="F106" s="5"/>
      <c r="G106" s="5"/>
      <c r="H106" s="5"/>
      <c r="I106" s="5"/>
      <c r="J106" s="7"/>
    </row>
    <row r="107" spans="1:256" ht="15" customHeight="1" x14ac:dyDescent="0.2">
      <c r="A107" s="234" t="s">
        <v>164</v>
      </c>
      <c r="B107" s="38">
        <v>18.920000000000002</v>
      </c>
      <c r="C107" s="229">
        <f t="shared" si="1"/>
        <v>28.27</v>
      </c>
      <c r="D107" s="226"/>
      <c r="E107" s="5"/>
      <c r="F107" s="5"/>
      <c r="G107" s="5"/>
      <c r="H107" s="5"/>
      <c r="I107" s="5"/>
      <c r="J107" s="7"/>
    </row>
    <row r="108" spans="1:256" ht="15.75" customHeight="1" x14ac:dyDescent="0.2">
      <c r="A108" s="234" t="s">
        <v>115</v>
      </c>
      <c r="B108" s="38">
        <v>15</v>
      </c>
      <c r="C108" s="229">
        <f t="shared" si="1"/>
        <v>22.41</v>
      </c>
      <c r="D108" s="230"/>
      <c r="E108" s="5"/>
      <c r="F108" s="5"/>
      <c r="G108" s="5"/>
      <c r="H108" s="5"/>
      <c r="I108" s="5"/>
      <c r="J108" s="7"/>
    </row>
    <row r="109" spans="1:256" ht="15.75" customHeight="1" x14ac:dyDescent="0.2">
      <c r="A109" s="234" t="s">
        <v>192</v>
      </c>
      <c r="B109" s="38">
        <v>25.84</v>
      </c>
      <c r="C109" s="229">
        <f t="shared" si="1"/>
        <v>38.61</v>
      </c>
      <c r="D109" s="230"/>
      <c r="E109" s="5"/>
      <c r="F109" s="5"/>
      <c r="G109" s="5"/>
      <c r="H109" s="5"/>
      <c r="I109" s="5"/>
      <c r="J109" s="7"/>
    </row>
    <row r="110" spans="1:256" ht="15.75" customHeight="1" x14ac:dyDescent="0.2">
      <c r="A110" s="234" t="s">
        <v>116</v>
      </c>
      <c r="B110" s="38">
        <v>2800</v>
      </c>
      <c r="C110" s="229">
        <f t="shared" si="1"/>
        <v>4183.25</v>
      </c>
      <c r="D110" s="236" t="s">
        <v>117</v>
      </c>
      <c r="E110" s="4"/>
      <c r="F110" s="5"/>
      <c r="G110" s="5"/>
      <c r="H110" s="5"/>
      <c r="I110" s="5"/>
      <c r="J110" s="7"/>
    </row>
    <row r="111" spans="1:256" ht="15.75" customHeight="1" x14ac:dyDescent="0.2">
      <c r="A111" s="234" t="str">
        <f>A110</f>
        <v>175 komp</v>
      </c>
      <c r="B111" s="38">
        <v>3250</v>
      </c>
      <c r="C111" s="229">
        <f t="shared" si="1"/>
        <v>4855.5600000000004</v>
      </c>
      <c r="D111" s="236" t="s">
        <v>118</v>
      </c>
      <c r="E111" s="4"/>
      <c r="F111" s="5"/>
      <c r="G111" s="5"/>
      <c r="H111" s="5"/>
      <c r="I111" s="5"/>
      <c r="J111" s="7"/>
    </row>
    <row r="112" spans="1:256" ht="13.7" customHeight="1" x14ac:dyDescent="0.2">
      <c r="A112" s="225"/>
      <c r="B112" s="38"/>
      <c r="C112" s="229"/>
      <c r="D112" s="226"/>
      <c r="E112" s="5"/>
      <c r="F112" s="5"/>
      <c r="G112" s="5"/>
      <c r="H112" s="5"/>
      <c r="I112" s="5"/>
      <c r="J112" s="7"/>
    </row>
    <row r="113" spans="1:10" ht="13.7" customHeight="1" x14ac:dyDescent="0.2">
      <c r="A113" s="234" t="s">
        <v>119</v>
      </c>
      <c r="B113" s="38">
        <v>10500</v>
      </c>
      <c r="C113" s="85" t="s">
        <v>0</v>
      </c>
      <c r="D113" s="226"/>
      <c r="E113" s="5"/>
      <c r="F113" s="5"/>
      <c r="G113" s="5"/>
      <c r="H113" s="5"/>
      <c r="I113" s="5"/>
      <c r="J113" s="7"/>
    </row>
    <row r="114" spans="1:10" ht="13.7" customHeight="1" x14ac:dyDescent="0.2">
      <c r="A114" s="234" t="s">
        <v>120</v>
      </c>
      <c r="B114" s="38">
        <v>235</v>
      </c>
      <c r="C114" s="229">
        <f>ROUND($B$22*B114,2)</f>
        <v>351.09</v>
      </c>
      <c r="D114" s="226"/>
      <c r="E114" s="5"/>
      <c r="F114" s="5"/>
      <c r="G114" s="5"/>
      <c r="H114" s="5"/>
      <c r="I114" s="5"/>
      <c r="J114" s="7"/>
    </row>
    <row r="115" spans="1:10" ht="13.7" customHeight="1" x14ac:dyDescent="0.2">
      <c r="A115" s="234" t="s">
        <v>121</v>
      </c>
      <c r="B115" s="38">
        <v>10000</v>
      </c>
      <c r="C115" s="229">
        <f>ROUND($B$22*B115,2)</f>
        <v>14940.18</v>
      </c>
      <c r="D115" s="226"/>
      <c r="E115" s="5"/>
      <c r="F115" s="5"/>
      <c r="G115" s="5"/>
      <c r="H115" s="5"/>
      <c r="I115" s="5"/>
      <c r="J115" s="7"/>
    </row>
    <row r="116" spans="1:10" ht="13.7" customHeight="1" x14ac:dyDescent="0.2">
      <c r="A116" s="225"/>
      <c r="B116" s="38"/>
      <c r="C116" s="229"/>
      <c r="D116" s="226"/>
      <c r="E116" s="5"/>
      <c r="F116" s="5"/>
      <c r="G116" s="5"/>
      <c r="H116" s="5"/>
      <c r="I116" s="5"/>
      <c r="J116" s="7"/>
    </row>
    <row r="117" spans="1:10" ht="13.7" customHeight="1" x14ac:dyDescent="0.2">
      <c r="A117" s="234" t="s">
        <v>122</v>
      </c>
      <c r="B117" s="38">
        <v>194.47</v>
      </c>
      <c r="C117" s="229">
        <f>ROUND($B$22*B117,2)</f>
        <v>290.54000000000002</v>
      </c>
      <c r="D117" s="226"/>
      <c r="E117" s="238"/>
      <c r="F117" s="5"/>
      <c r="G117" s="5"/>
      <c r="H117" s="5"/>
      <c r="I117" s="5"/>
      <c r="J117" s="7"/>
    </row>
    <row r="118" spans="1:10" ht="13.7" customHeight="1" x14ac:dyDescent="0.2">
      <c r="A118" s="234" t="s">
        <v>123</v>
      </c>
      <c r="B118" s="38">
        <v>185.4</v>
      </c>
      <c r="C118" s="229">
        <f>ROUND($B$22*B118,2)</f>
        <v>276.99</v>
      </c>
      <c r="D118" s="226"/>
      <c r="E118" s="238"/>
      <c r="F118" s="5"/>
      <c r="G118" s="5"/>
      <c r="H118" s="5"/>
      <c r="I118" s="5"/>
      <c r="J118" s="7"/>
    </row>
    <row r="119" spans="1:10" ht="13.7" customHeight="1" x14ac:dyDescent="0.2">
      <c r="A119" s="234" t="s">
        <v>124</v>
      </c>
      <c r="B119" s="38">
        <v>156.54</v>
      </c>
      <c r="C119" s="229">
        <f>ROUND($B$22*B119,2)</f>
        <v>233.87</v>
      </c>
      <c r="D119" s="226"/>
      <c r="E119" s="238"/>
      <c r="F119" s="5"/>
      <c r="G119" s="5"/>
      <c r="H119" s="5"/>
      <c r="I119" s="5"/>
      <c r="J119" s="7"/>
    </row>
    <row r="120" spans="1:10" ht="13.7" customHeight="1" x14ac:dyDescent="0.2">
      <c r="A120" s="234" t="s">
        <v>125</v>
      </c>
      <c r="B120" s="38">
        <v>6</v>
      </c>
      <c r="C120" s="229">
        <f>ROUND($B$22*B120,2)</f>
        <v>8.9600000000000009</v>
      </c>
      <c r="D120" s="226"/>
      <c r="E120" s="238"/>
      <c r="F120" s="5"/>
      <c r="G120" s="5"/>
      <c r="H120" s="5"/>
      <c r="I120" s="5"/>
      <c r="J120" s="7"/>
    </row>
    <row r="121" spans="1:10" ht="15.75" customHeight="1" x14ac:dyDescent="0.2">
      <c r="A121" s="239" t="s">
        <v>126</v>
      </c>
      <c r="B121" s="41">
        <v>3</v>
      </c>
      <c r="C121" s="240">
        <f>ROUND($B$22*B121,2)</f>
        <v>4.4800000000000004</v>
      </c>
      <c r="D121" s="241"/>
      <c r="E121" s="5"/>
      <c r="F121" s="5"/>
      <c r="G121" s="5"/>
      <c r="H121" s="5"/>
      <c r="I121" s="5"/>
      <c r="J121" s="7"/>
    </row>
    <row r="122" spans="1:10" ht="15.75" customHeight="1" x14ac:dyDescent="0.2">
      <c r="A122" s="242" t="s">
        <v>80</v>
      </c>
      <c r="B122" s="243"/>
      <c r="C122" s="244"/>
      <c r="D122" s="245"/>
      <c r="E122" s="8"/>
      <c r="F122" s="5"/>
      <c r="G122" s="5"/>
      <c r="H122" s="5"/>
      <c r="I122" s="5"/>
      <c r="J122" s="7"/>
    </row>
    <row r="123" spans="1:10" ht="15.75" customHeight="1" x14ac:dyDescent="0.2">
      <c r="A123" s="129" t="s">
        <v>81</v>
      </c>
      <c r="B123" s="203"/>
      <c r="C123" s="131"/>
      <c r="D123" s="132"/>
      <c r="E123" s="8"/>
      <c r="F123" s="5"/>
      <c r="G123" s="5"/>
      <c r="H123" s="5"/>
      <c r="I123" s="5"/>
      <c r="J123" s="7"/>
    </row>
    <row r="124" spans="1:10" ht="16.5" customHeight="1" x14ac:dyDescent="0.2">
      <c r="A124" s="246" t="s">
        <v>82</v>
      </c>
      <c r="B124" s="247"/>
      <c r="C124" s="248"/>
      <c r="D124" s="249"/>
      <c r="E124" s="8"/>
      <c r="F124" s="5"/>
      <c r="G124" s="5"/>
      <c r="H124" s="5"/>
      <c r="I124" s="5"/>
      <c r="J124" s="7"/>
    </row>
    <row r="125" spans="1:10" ht="14.1" customHeight="1" x14ac:dyDescent="0.2">
      <c r="A125" s="250"/>
      <c r="B125" s="251"/>
      <c r="C125" s="251"/>
      <c r="D125" s="104"/>
      <c r="E125" s="5"/>
      <c r="F125" s="5"/>
      <c r="G125" s="5"/>
      <c r="H125" s="5"/>
      <c r="I125" s="5"/>
      <c r="J125" s="7"/>
    </row>
    <row r="126" spans="1:10" ht="13.7" customHeight="1" x14ac:dyDescent="0.2">
      <c r="A126" s="252" t="s">
        <v>127</v>
      </c>
      <c r="B126" s="38">
        <v>26.12</v>
      </c>
      <c r="C126" s="229">
        <f>ROUND($B$22*B126,2)</f>
        <v>39.020000000000003</v>
      </c>
      <c r="D126" s="226"/>
      <c r="E126" s="5"/>
      <c r="F126" s="5"/>
      <c r="G126" s="5"/>
      <c r="H126" s="5"/>
      <c r="I126" s="5"/>
      <c r="J126" s="7"/>
    </row>
    <row r="127" spans="1:10" ht="13.7" customHeight="1" x14ac:dyDescent="0.2">
      <c r="A127" s="253"/>
      <c r="B127" s="83"/>
      <c r="C127" s="83"/>
      <c r="D127" s="5"/>
      <c r="E127" s="5"/>
      <c r="F127" s="5"/>
      <c r="G127" s="5"/>
      <c r="H127" s="5"/>
      <c r="I127" s="5"/>
      <c r="J127" s="7"/>
    </row>
    <row r="128" spans="1:10" ht="13.7" customHeight="1" x14ac:dyDescent="0.2">
      <c r="A128" s="254" t="s">
        <v>128</v>
      </c>
      <c r="B128" s="237">
        <v>5000</v>
      </c>
      <c r="C128" s="237">
        <f>B128*B22</f>
        <v>7470.09</v>
      </c>
      <c r="D128" s="255"/>
      <c r="E128" s="15"/>
      <c r="F128" s="15"/>
      <c r="G128" s="15"/>
      <c r="H128" s="15"/>
      <c r="I128" s="15"/>
      <c r="J128" s="16"/>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 Planch Larsen</dc:creator>
  <cp:lastModifiedBy>Vibe Larsen</cp:lastModifiedBy>
  <cp:lastPrinted>2022-10-14T06:43:28Z</cp:lastPrinted>
  <dcterms:created xsi:type="dcterms:W3CDTF">2016-07-31T10:00:11Z</dcterms:created>
  <dcterms:modified xsi:type="dcterms:W3CDTF">2022-11-23T14:00:41Z</dcterms:modified>
</cp:coreProperties>
</file>