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dlforg-my.sharepoint.com/personal/vila_dlf_org/Documents/Arbejdsforhold/Løn/2024 Apr/"/>
    </mc:Choice>
  </mc:AlternateContent>
  <xr:revisionPtr revIDLastSave="2" documentId="8_{BE4169DF-F4EF-4B85-B00A-6E2E16CA54E1}" xr6:coauthVersionLast="47" xr6:coauthVersionMax="47" xr10:uidLastSave="{1F12B165-C09B-4276-8316-D3C87A01D317}"/>
  <bookViews>
    <workbookView xWindow="-120" yWindow="-120" windowWidth="29040" windowHeight="15840" tabRatio="803" xr2:uid="{00000000-000D-0000-FFFF-FFFF00000000}"/>
  </bookViews>
  <sheets>
    <sheet name="INTRO" sheetId="10" r:id="rId1"/>
    <sheet name="BHKL NY LØN" sheetId="9" r:id="rId2"/>
    <sheet name="BHKL GL LØN" sheetId="11" r:id="rId3"/>
    <sheet name="LÆRER NY LØN " sheetId="4" r:id="rId4"/>
    <sheet name="LÆRER GL LØN" sheetId="12" r:id="rId5"/>
    <sheet name="Lejrskole, ulempe, weekend" sheetId="6" state="hidden" r:id="rId6"/>
    <sheet name="Dage" sheetId="7" state="hidden" r:id="rId7"/>
    <sheet name="DATABANK" sheetId="8" state="hidden" r:id="rId8"/>
  </sheets>
  <definedNames>
    <definedName name="_xlnm.Print_Area" localSheetId="3">'LÆRER NY LØN '!$A$1:$H$55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5" i="9" l="1"/>
  <c r="D12" i="9"/>
  <c r="D18" i="9"/>
  <c r="F18" i="9" s="1"/>
  <c r="G18" i="9" s="1"/>
  <c r="D17" i="9"/>
  <c r="E7" i="9"/>
  <c r="D14" i="9"/>
  <c r="F14" i="9" s="1"/>
  <c r="G14" i="9" s="1"/>
  <c r="D11" i="9"/>
  <c r="D10" i="9"/>
  <c r="C59" i="8"/>
  <c r="D21" i="9"/>
  <c r="F21" i="9" s="1"/>
  <c r="G21" i="9" s="1"/>
  <c r="D19" i="9"/>
  <c r="F19" i="9" s="1"/>
  <c r="D22" i="9"/>
  <c r="F30" i="12" l="1"/>
  <c r="F31" i="12"/>
  <c r="F8" i="12"/>
  <c r="C74" i="8"/>
  <c r="E7" i="12"/>
  <c r="C67" i="8" l="1"/>
  <c r="C66" i="8"/>
  <c r="C65" i="8"/>
  <c r="C62" i="8"/>
  <c r="C61" i="8"/>
  <c r="C60" i="8"/>
  <c r="C58" i="8"/>
  <c r="C57" i="8"/>
  <c r="C56" i="8"/>
  <c r="C63" i="8"/>
  <c r="D9" i="11" s="1"/>
  <c r="D9" i="9" l="1"/>
  <c r="D20" i="9"/>
  <c r="F20" i="9" s="1"/>
  <c r="G20" i="9" s="1"/>
  <c r="F42" i="4"/>
  <c r="F41" i="4"/>
  <c r="F33" i="12"/>
  <c r="F32" i="12"/>
  <c r="C99" i="8" l="1"/>
  <c r="D26" i="12" s="1"/>
  <c r="F26" i="12" l="1"/>
  <c r="G26" i="12" s="1"/>
  <c r="I26" i="12" s="1"/>
  <c r="G33" i="12"/>
  <c r="C100" i="8"/>
  <c r="C104" i="8"/>
  <c r="D29" i="12" l="1"/>
  <c r="D38" i="4"/>
  <c r="F38" i="4" s="1"/>
  <c r="D16" i="4"/>
  <c r="D16" i="9"/>
  <c r="F29" i="12" l="1"/>
  <c r="G29" i="12" s="1"/>
  <c r="G38" i="4"/>
  <c r="D18" i="4"/>
  <c r="D22" i="4" s="1"/>
  <c r="D15" i="4"/>
  <c r="D11" i="4"/>
  <c r="F11" i="4" s="1"/>
  <c r="G42" i="4"/>
  <c r="C92" i="8"/>
  <c r="D30" i="12" l="1"/>
  <c r="D39" i="4"/>
  <c r="F39" i="4" s="1"/>
  <c r="G39" i="4" s="1"/>
  <c r="C96" i="8"/>
  <c r="C93" i="8"/>
  <c r="D40" i="4" l="1"/>
  <c r="F40" i="4" s="1"/>
  <c r="G40" i="4" s="1"/>
  <c r="D31" i="12"/>
  <c r="G31" i="12" s="1"/>
  <c r="D42" i="4"/>
  <c r="D33" i="12"/>
  <c r="F8" i="4"/>
  <c r="D11" i="12" l="1"/>
  <c r="F11" i="12" s="1"/>
  <c r="I25" i="12" l="1"/>
  <c r="F9" i="11" l="1"/>
  <c r="F8" i="11"/>
  <c r="F8" i="9" l="1"/>
  <c r="D10" i="11" l="1"/>
  <c r="G8" i="11"/>
  <c r="H27" i="11"/>
  <c r="E7" i="11"/>
  <c r="E6" i="11"/>
  <c r="G11" i="12"/>
  <c r="D10" i="12"/>
  <c r="F10" i="12" s="1"/>
  <c r="G10" i="12" s="1"/>
  <c r="G8" i="12"/>
  <c r="H39" i="12"/>
  <c r="E6" i="12"/>
  <c r="F10" i="11" l="1"/>
  <c r="G10" i="11" s="1"/>
  <c r="F22" i="9" l="1"/>
  <c r="G22" i="9" s="1"/>
  <c r="F15" i="9"/>
  <c r="G15" i="9" s="1"/>
  <c r="F12" i="9"/>
  <c r="G12" i="9" s="1"/>
  <c r="F11" i="9"/>
  <c r="G11" i="9" s="1"/>
  <c r="G8" i="9"/>
  <c r="H39" i="9"/>
  <c r="A7" i="9"/>
  <c r="E6" i="9"/>
  <c r="F10" i="9" l="1"/>
  <c r="G10" i="9" s="1"/>
  <c r="F16" i="9"/>
  <c r="G16" i="9" s="1"/>
  <c r="G19" i="9"/>
  <c r="F17" i="9"/>
  <c r="G17" i="9" s="1"/>
  <c r="C128" i="8" l="1"/>
  <c r="D24" i="4" s="1"/>
  <c r="F24" i="4" s="1"/>
  <c r="G24" i="4" s="1"/>
  <c r="C126" i="8"/>
  <c r="H11" i="6" s="1"/>
  <c r="G19" i="6" s="1"/>
  <c r="H19" i="6" s="1"/>
  <c r="C121" i="8"/>
  <c r="C120" i="8"/>
  <c r="C119" i="8"/>
  <c r="C118" i="8"/>
  <c r="C117" i="8"/>
  <c r="C115" i="8"/>
  <c r="C114" i="8"/>
  <c r="C111" i="8"/>
  <c r="A111" i="8"/>
  <c r="C110" i="8"/>
  <c r="C109" i="8"/>
  <c r="C108" i="8"/>
  <c r="C107" i="8"/>
  <c r="C106" i="8"/>
  <c r="C105" i="8"/>
  <c r="C103" i="8"/>
  <c r="G4" i="6" s="1"/>
  <c r="H4" i="6" s="1"/>
  <c r="C102" i="8"/>
  <c r="G3" i="6" s="1"/>
  <c r="H3" i="6" s="1"/>
  <c r="C101" i="8"/>
  <c r="C98" i="8"/>
  <c r="C95" i="8"/>
  <c r="C94" i="8"/>
  <c r="A94" i="8"/>
  <c r="A95" i="8" s="1"/>
  <c r="C90" i="8"/>
  <c r="C89" i="8"/>
  <c r="C88" i="8"/>
  <c r="C87" i="8"/>
  <c r="D86" i="8"/>
  <c r="C86" i="8"/>
  <c r="C85" i="8"/>
  <c r="A85" i="8"/>
  <c r="C84" i="8"/>
  <c r="C83" i="8"/>
  <c r="C82" i="8"/>
  <c r="C80" i="8"/>
  <c r="D37" i="12" s="1"/>
  <c r="F37" i="12" s="1"/>
  <c r="G37" i="12" s="1"/>
  <c r="I37" i="12" s="1"/>
  <c r="C79" i="8"/>
  <c r="C77" i="8"/>
  <c r="C76" i="8"/>
  <c r="C75" i="8"/>
  <c r="C72" i="8"/>
  <c r="C71" i="8"/>
  <c r="C70" i="8"/>
  <c r="D35" i="4" s="1"/>
  <c r="F35" i="4" s="1"/>
  <c r="D20" i="4"/>
  <c r="F20" i="4" s="1"/>
  <c r="G20" i="4" s="1"/>
  <c r="D9" i="4"/>
  <c r="F9" i="4" s="1"/>
  <c r="B56" i="8"/>
  <c r="C55" i="8"/>
  <c r="B147" i="7"/>
  <c r="B145" i="7"/>
  <c r="B144" i="7"/>
  <c r="B143" i="7"/>
  <c r="L140" i="7"/>
  <c r="K140" i="7"/>
  <c r="J140" i="7"/>
  <c r="I140" i="7"/>
  <c r="H140" i="7"/>
  <c r="G140" i="7"/>
  <c r="F140" i="7"/>
  <c r="E140" i="7"/>
  <c r="D140" i="7"/>
  <c r="C140" i="7"/>
  <c r="B140" i="7"/>
  <c r="C132" i="7"/>
  <c r="B132" i="7"/>
  <c r="B131" i="7"/>
  <c r="B129" i="7"/>
  <c r="D128" i="7" s="1"/>
  <c r="B128" i="7"/>
  <c r="E127" i="7"/>
  <c r="B127" i="7"/>
  <c r="M123" i="7"/>
  <c r="L123" i="7"/>
  <c r="K123" i="7"/>
  <c r="J123" i="7"/>
  <c r="I123" i="7"/>
  <c r="H123" i="7"/>
  <c r="G123" i="7"/>
  <c r="F123" i="7"/>
  <c r="E123" i="7"/>
  <c r="D123" i="7"/>
  <c r="C123" i="7"/>
  <c r="B123" i="7"/>
  <c r="C115" i="7"/>
  <c r="B115" i="7"/>
  <c r="B114" i="7"/>
  <c r="B112" i="7"/>
  <c r="D111" i="7" s="1"/>
  <c r="B111" i="7"/>
  <c r="E110" i="7"/>
  <c r="B110" i="7"/>
  <c r="M106" i="7"/>
  <c r="L106" i="7"/>
  <c r="K106" i="7"/>
  <c r="J106" i="7"/>
  <c r="I106" i="7"/>
  <c r="H106" i="7"/>
  <c r="G106" i="7"/>
  <c r="F106" i="7"/>
  <c r="E106" i="7"/>
  <c r="D106" i="7"/>
  <c r="C106" i="7"/>
  <c r="B106" i="7"/>
  <c r="C98" i="7"/>
  <c r="B98" i="7"/>
  <c r="B97" i="7"/>
  <c r="B95" i="7"/>
  <c r="D94" i="7" s="1"/>
  <c r="B94" i="7"/>
  <c r="E93" i="7"/>
  <c r="B93" i="7"/>
  <c r="M89" i="7"/>
  <c r="L89" i="7"/>
  <c r="K89" i="7"/>
  <c r="J89" i="7"/>
  <c r="I89" i="7"/>
  <c r="H89" i="7"/>
  <c r="G89" i="7"/>
  <c r="F89" i="7"/>
  <c r="E89" i="7"/>
  <c r="D89" i="7"/>
  <c r="C89" i="7"/>
  <c r="B89" i="7"/>
  <c r="B82" i="7"/>
  <c r="D81" i="7"/>
  <c r="B80" i="7"/>
  <c r="D80" i="7" s="1"/>
  <c r="E80" i="7" s="1"/>
  <c r="B78" i="7"/>
  <c r="D78" i="7" s="1"/>
  <c r="B77" i="7"/>
  <c r="E76" i="7"/>
  <c r="B76" i="7"/>
  <c r="M72" i="7"/>
  <c r="L72" i="7"/>
  <c r="K72" i="7"/>
  <c r="J72" i="7"/>
  <c r="I72" i="7"/>
  <c r="H72" i="7"/>
  <c r="G72" i="7"/>
  <c r="F72" i="7"/>
  <c r="E72" i="7"/>
  <c r="D72" i="7"/>
  <c r="C72" i="7"/>
  <c r="B72" i="7"/>
  <c r="D64" i="7"/>
  <c r="B63" i="7"/>
  <c r="D63" i="7" s="1"/>
  <c r="E63" i="7" s="1"/>
  <c r="B61" i="7"/>
  <c r="D61" i="7" s="1"/>
  <c r="B60" i="7"/>
  <c r="E59" i="7"/>
  <c r="B59" i="7"/>
  <c r="M55" i="7"/>
  <c r="L55" i="7"/>
  <c r="K55" i="7"/>
  <c r="J55" i="7"/>
  <c r="J56" i="7" s="1"/>
  <c r="I55" i="7"/>
  <c r="H55" i="7"/>
  <c r="G55" i="7"/>
  <c r="G56" i="7" s="1"/>
  <c r="F55" i="7"/>
  <c r="E55" i="7"/>
  <c r="D55" i="7"/>
  <c r="D56" i="7" s="1"/>
  <c r="C55" i="7"/>
  <c r="C56" i="7" s="1"/>
  <c r="B55" i="7"/>
  <c r="D46" i="7"/>
  <c r="B45" i="7"/>
  <c r="D45" i="7" s="1"/>
  <c r="E45" i="7" s="1"/>
  <c r="B43" i="7"/>
  <c r="D43" i="7" s="1"/>
  <c r="B42" i="7"/>
  <c r="E41" i="7"/>
  <c r="B41" i="7"/>
  <c r="M37" i="7"/>
  <c r="L37" i="7"/>
  <c r="K37" i="7"/>
  <c r="J37" i="7"/>
  <c r="J38" i="7" s="1"/>
  <c r="I37" i="7"/>
  <c r="H37" i="7"/>
  <c r="G37" i="7"/>
  <c r="G38" i="7" s="1"/>
  <c r="F37" i="7"/>
  <c r="E37" i="7"/>
  <c r="D37" i="7"/>
  <c r="D38" i="7" s="1"/>
  <c r="C37" i="7"/>
  <c r="C38" i="7" s="1"/>
  <c r="B37" i="7"/>
  <c r="D30" i="7"/>
  <c r="B29" i="7"/>
  <c r="D29" i="7" s="1"/>
  <c r="E29" i="7" s="1"/>
  <c r="B28" i="7"/>
  <c r="B27" i="7"/>
  <c r="D27" i="7" s="1"/>
  <c r="E25" i="7"/>
  <c r="B25" i="7"/>
  <c r="G22" i="7"/>
  <c r="D22" i="7"/>
  <c r="M19" i="7"/>
  <c r="L19" i="7"/>
  <c r="K19" i="7"/>
  <c r="J19" i="7"/>
  <c r="I19" i="7"/>
  <c r="H19" i="7"/>
  <c r="G19" i="7"/>
  <c r="F19" i="7"/>
  <c r="E19" i="7"/>
  <c r="D19" i="7"/>
  <c r="C19" i="7"/>
  <c r="B19" i="7"/>
  <c r="D14" i="7"/>
  <c r="B13" i="7"/>
  <c r="D13" i="7" s="1"/>
  <c r="E13" i="7" s="1"/>
  <c r="B12" i="7"/>
  <c r="B11" i="7"/>
  <c r="D11" i="7" s="1"/>
  <c r="E9" i="7"/>
  <c r="B9" i="7"/>
  <c r="G6" i="7"/>
  <c r="D6" i="7"/>
  <c r="L3" i="7"/>
  <c r="G3" i="7"/>
  <c r="E3" i="7"/>
  <c r="D3" i="7"/>
  <c r="C3" i="7"/>
  <c r="B3" i="7"/>
  <c r="B7" i="6"/>
  <c r="F5" i="6"/>
  <c r="H48" i="4"/>
  <c r="D46" i="4"/>
  <c r="F46" i="4" s="1"/>
  <c r="G46" i="4" s="1"/>
  <c r="F22" i="4"/>
  <c r="G22" i="4" s="1"/>
  <c r="D17" i="4"/>
  <c r="F17" i="4" s="1"/>
  <c r="G17" i="4" s="1"/>
  <c r="F16" i="4"/>
  <c r="G16" i="4" s="1"/>
  <c r="F15" i="4"/>
  <c r="G15" i="4" s="1"/>
  <c r="D14" i="4"/>
  <c r="F14" i="4" s="1"/>
  <c r="G14" i="4" s="1"/>
  <c r="D12" i="4"/>
  <c r="F12" i="4" s="1"/>
  <c r="G12" i="4" s="1"/>
  <c r="G11" i="4"/>
  <c r="D10" i="4"/>
  <c r="F10" i="4" s="1"/>
  <c r="G10" i="4" s="1"/>
  <c r="G8" i="4"/>
  <c r="A7" i="4"/>
  <c r="E6" i="4"/>
  <c r="G32" i="12" l="1"/>
  <c r="D41" i="4"/>
  <c r="D32" i="12"/>
  <c r="D24" i="11"/>
  <c r="F24" i="11" s="1"/>
  <c r="G24" i="11" s="1"/>
  <c r="I25" i="11" s="1"/>
  <c r="D36" i="9"/>
  <c r="F36" i="9" s="1"/>
  <c r="G36" i="9" s="1"/>
  <c r="D28" i="12"/>
  <c r="F28" i="12" s="1"/>
  <c r="D37" i="4"/>
  <c r="F37" i="4" s="1"/>
  <c r="D35" i="12"/>
  <c r="F35" i="12" s="1"/>
  <c r="G35" i="12" s="1"/>
  <c r="I35" i="12" s="1"/>
  <c r="D44" i="4"/>
  <c r="F44" i="4" s="1"/>
  <c r="G44" i="4" s="1"/>
  <c r="D22" i="12"/>
  <c r="D19" i="11"/>
  <c r="F32" i="4"/>
  <c r="G32" i="4" s="1"/>
  <c r="D31" i="9"/>
  <c r="D20" i="12"/>
  <c r="F20" i="12" s="1"/>
  <c r="G20" i="12" s="1"/>
  <c r="I20" i="12" s="1"/>
  <c r="D30" i="4"/>
  <c r="D32" i="9"/>
  <c r="D23" i="12"/>
  <c r="D20" i="11"/>
  <c r="D27" i="9"/>
  <c r="F27" i="9" s="1"/>
  <c r="G27" i="9" s="1"/>
  <c r="D17" i="12"/>
  <c r="D27" i="4"/>
  <c r="F27" i="4" s="1"/>
  <c r="G27" i="4" s="1"/>
  <c r="D15" i="11"/>
  <c r="F15" i="11" s="1"/>
  <c r="G15" i="11" s="1"/>
  <c r="I15" i="11" s="1"/>
  <c r="D23" i="11"/>
  <c r="F23" i="11" s="1"/>
  <c r="G23" i="11" s="1"/>
  <c r="I23" i="11" s="1"/>
  <c r="D35" i="9"/>
  <c r="F35" i="9" s="1"/>
  <c r="G35" i="9" s="1"/>
  <c r="D37" i="9"/>
  <c r="F37" i="9" s="1"/>
  <c r="G37" i="9" s="1"/>
  <c r="D34" i="12"/>
  <c r="F34" i="12" s="1"/>
  <c r="G34" i="12" s="1"/>
  <c r="I34" i="12" s="1"/>
  <c r="D43" i="4"/>
  <c r="F43" i="4" s="1"/>
  <c r="G43" i="4" s="1"/>
  <c r="D25" i="11"/>
  <c r="D16" i="12"/>
  <c r="F16" i="12" s="1"/>
  <c r="G16" i="12" s="1"/>
  <c r="I16" i="12" s="1"/>
  <c r="D26" i="4"/>
  <c r="F26" i="4" s="1"/>
  <c r="G26" i="4" s="1"/>
  <c r="D14" i="11"/>
  <c r="F14" i="11" s="1"/>
  <c r="G14" i="11" s="1"/>
  <c r="I14" i="11" s="1"/>
  <c r="D26" i="9"/>
  <c r="F26" i="9" s="1"/>
  <c r="G26" i="9" s="1"/>
  <c r="D19" i="12"/>
  <c r="F19" i="12" s="1"/>
  <c r="G19" i="12" s="1"/>
  <c r="I19" i="12" s="1"/>
  <c r="D29" i="4"/>
  <c r="F29" i="4" s="1"/>
  <c r="G29" i="4" s="1"/>
  <c r="D17" i="11"/>
  <c r="F17" i="11" s="1"/>
  <c r="G17" i="11" s="1"/>
  <c r="I17" i="11" s="1"/>
  <c r="D29" i="9"/>
  <c r="F29" i="9" s="1"/>
  <c r="G29" i="9" s="1"/>
  <c r="D25" i="9"/>
  <c r="F25" i="9" s="1"/>
  <c r="G25" i="9" s="1"/>
  <c r="D15" i="12"/>
  <c r="F15" i="12" s="1"/>
  <c r="G15" i="12" s="1"/>
  <c r="I15" i="12" s="1"/>
  <c r="D25" i="4"/>
  <c r="F25" i="4" s="1"/>
  <c r="G25" i="4" s="1"/>
  <c r="D13" i="11"/>
  <c r="F13" i="11" s="1"/>
  <c r="G13" i="11" s="1"/>
  <c r="I13" i="11" s="1"/>
  <c r="D36" i="12"/>
  <c r="D24" i="12"/>
  <c r="D21" i="11"/>
  <c r="D33" i="4"/>
  <c r="D33" i="9"/>
  <c r="B130" i="7"/>
  <c r="G30" i="12"/>
  <c r="I30" i="12" s="1"/>
  <c r="G41" i="4"/>
  <c r="G20" i="6"/>
  <c r="H20" i="6" s="1"/>
  <c r="D12" i="12"/>
  <c r="F12" i="12" s="1"/>
  <c r="G12" i="12" s="1"/>
  <c r="I12" i="12" s="1"/>
  <c r="D13" i="4"/>
  <c r="F13" i="4" s="1"/>
  <c r="G13" i="4" s="1"/>
  <c r="D28" i="9"/>
  <c r="F28" i="9" s="1"/>
  <c r="G28" i="9" s="1"/>
  <c r="D16" i="11"/>
  <c r="F16" i="11" s="1"/>
  <c r="G16" i="11" s="1"/>
  <c r="I16" i="11" s="1"/>
  <c r="D18" i="12"/>
  <c r="F18" i="12" s="1"/>
  <c r="G18" i="12" s="1"/>
  <c r="I18" i="12" s="1"/>
  <c r="B146" i="7"/>
  <c r="D36" i="4"/>
  <c r="F36" i="4" s="1"/>
  <c r="D27" i="12"/>
  <c r="F27" i="12" s="1"/>
  <c r="F17" i="12"/>
  <c r="G17" i="12" s="1"/>
  <c r="I17" i="12" s="1"/>
  <c r="B15" i="7"/>
  <c r="B31" i="7"/>
  <c r="B47" i="7"/>
  <c r="B113" i="7"/>
  <c r="D9" i="12"/>
  <c r="F9" i="12" s="1"/>
  <c r="F25" i="11"/>
  <c r="G25" i="11" s="1"/>
  <c r="I24" i="11" s="1"/>
  <c r="D28" i="4"/>
  <c r="F28" i="4" s="1"/>
  <c r="G28" i="4" s="1"/>
  <c r="B96" i="7"/>
  <c r="D24" i="9"/>
  <c r="F24" i="9" s="1"/>
  <c r="G24" i="9" s="1"/>
  <c r="D14" i="12"/>
  <c r="F14" i="12" s="1"/>
  <c r="G14" i="12" s="1"/>
  <c r="I14" i="12" s="1"/>
  <c r="D12" i="11"/>
  <c r="F12" i="11" s="1"/>
  <c r="G12" i="11" s="1"/>
  <c r="I12" i="11" s="1"/>
  <c r="B26" i="7"/>
  <c r="B62" i="7"/>
  <c r="B65" i="7"/>
  <c r="B79" i="7"/>
  <c r="B10" i="7"/>
  <c r="D97" i="7"/>
  <c r="E97" i="7" s="1"/>
  <c r="D114" i="7"/>
  <c r="E114" i="7" s="1"/>
  <c r="D131" i="7"/>
  <c r="E131" i="7" s="1"/>
  <c r="D13" i="9"/>
  <c r="F13" i="9" s="1"/>
  <c r="G13" i="9" s="1"/>
  <c r="F9" i="9"/>
  <c r="D45" i="4"/>
  <c r="F45" i="4" s="1"/>
  <c r="G35" i="4"/>
  <c r="D19" i="4"/>
  <c r="F19" i="4" s="1"/>
  <c r="G19" i="4" s="1"/>
  <c r="G18" i="6"/>
  <c r="H18" i="6" s="1"/>
  <c r="F18" i="4"/>
  <c r="G18" i="4" s="1"/>
  <c r="G21" i="6"/>
  <c r="H21" i="6" s="1"/>
  <c r="D47" i="7"/>
  <c r="E43" i="7"/>
  <c r="E47" i="7" s="1"/>
  <c r="D65" i="7"/>
  <c r="E61" i="7"/>
  <c r="G9" i="4"/>
  <c r="H5" i="6"/>
  <c r="D15" i="7"/>
  <c r="E11" i="7"/>
  <c r="E15" i="7" s="1"/>
  <c r="D31" i="7"/>
  <c r="E27" i="7"/>
  <c r="E31" i="7" s="1"/>
  <c r="D82" i="7"/>
  <c r="E78" i="7"/>
  <c r="E82" i="7" s="1"/>
  <c r="E65" i="7"/>
  <c r="D21" i="4"/>
  <c r="F21" i="4" s="1"/>
  <c r="G21" i="4" s="1"/>
  <c r="C99" i="7"/>
  <c r="D98" i="7" s="1"/>
  <c r="C116" i="7"/>
  <c r="D115" i="7" s="1"/>
  <c r="C133" i="7"/>
  <c r="D132" i="7" s="1"/>
  <c r="B44" i="7"/>
  <c r="E94" i="7"/>
  <c r="E111" i="7"/>
  <c r="E128" i="7"/>
  <c r="F30" i="4" l="1"/>
  <c r="G30" i="4" s="1"/>
  <c r="E133" i="7"/>
  <c r="D133" i="7"/>
  <c r="G27" i="12"/>
  <c r="G28" i="12"/>
  <c r="E116" i="7"/>
  <c r="D116" i="7"/>
  <c r="G37" i="4"/>
  <c r="F36" i="12"/>
  <c r="G36" i="12" s="1"/>
  <c r="G45" i="4"/>
  <c r="G36" i="4"/>
  <c r="F23" i="12"/>
  <c r="G23" i="12" s="1"/>
  <c r="I23" i="12" s="1"/>
  <c r="F22" i="12"/>
  <c r="G22" i="12" s="1"/>
  <c r="I22" i="12" s="1"/>
  <c r="F24" i="12"/>
  <c r="G24" i="12" s="1"/>
  <c r="I24" i="12" s="1"/>
  <c r="F33" i="4"/>
  <c r="G33" i="4" s="1"/>
  <c r="F33" i="9"/>
  <c r="G33" i="9" s="1"/>
  <c r="F32" i="9"/>
  <c r="G32" i="9" s="1"/>
  <c r="F31" i="9"/>
  <c r="F21" i="11"/>
  <c r="G21" i="11" s="1"/>
  <c r="I21" i="11" s="1"/>
  <c r="F20" i="11"/>
  <c r="G20" i="11" s="1"/>
  <c r="I20" i="11" s="1"/>
  <c r="F19" i="11"/>
  <c r="G19" i="11" s="1"/>
  <c r="I19" i="11" s="1"/>
  <c r="G9" i="11"/>
  <c r="D99" i="7"/>
  <c r="G9" i="12"/>
  <c r="G9" i="9"/>
  <c r="E99" i="7"/>
  <c r="H22" i="6"/>
  <c r="F48" i="4" l="1"/>
  <c r="G48" i="4" s="1"/>
  <c r="F50" i="4" s="1"/>
  <c r="I39" i="12"/>
  <c r="F39" i="12"/>
  <c r="G39" i="12" s="1"/>
  <c r="F41" i="12" s="1"/>
  <c r="F39" i="9"/>
  <c r="G39" i="9" s="1"/>
  <c r="F41" i="9" s="1"/>
  <c r="G31" i="9"/>
  <c r="F27" i="11"/>
  <c r="G27" i="11" s="1"/>
  <c r="F29" i="1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C5" authorId="0" shapeId="0" xr:uid="{00000000-0006-0000-0100-000001000000}">
      <text>
        <r>
          <rPr>
            <sz val="11"/>
            <color indexed="8"/>
            <rFont val="Helvetica"/>
          </rPr>
          <t xml:space="preserve">Skriv det ugentlige timetal. 37 timer er fuld tid.
</t>
        </r>
      </text>
    </comment>
    <comment ref="A8" authorId="1" shapeId="0" xr:uid="{00000000-0006-0000-0100-000002000000}">
      <text>
        <r>
          <rPr>
            <sz val="11"/>
            <color indexed="8"/>
            <rFont val="Helvetica"/>
          </rPr>
          <t xml:space="preserve">Skriv "1" i kun et af de 4 grønne felter for anciennitet.
Hvis du ikke er er uddannet skal du ikke skrive i nogle af de 4 felter (særlige regler på UM, spørg TR).
</t>
        </r>
      </text>
    </comment>
    <comment ref="A31" authorId="2" shapeId="0" xr:uid="{00000000-0006-0000-0100-000003000000}">
      <text>
        <r>
          <rPr>
            <sz val="11"/>
            <color indexed="8"/>
            <rFont val="Helvetica"/>
          </rPr>
          <t>Personlig ordning, spørg TR</t>
        </r>
      </text>
    </comment>
    <comment ref="A32" authorId="2" shapeId="0" xr:uid="{00000000-0006-0000-0100-000004000000}">
      <text>
        <r>
          <rPr>
            <sz val="11"/>
            <color indexed="8"/>
            <rFont val="Helvetica"/>
          </rPr>
          <t>Personlig ordning, spørg TR</t>
        </r>
      </text>
    </comment>
    <comment ref="A33" authorId="2" shapeId="0" xr:uid="{00000000-0006-0000-01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C5" authorId="0" shapeId="0" xr:uid="{00000000-0006-0000-0200-000001000000}">
      <text>
        <r>
          <rPr>
            <sz val="11"/>
            <color indexed="8"/>
            <rFont val="Helvetica"/>
          </rPr>
          <t xml:space="preserve">Skriv det ugentlige timetal. 37 timer er fuld tid.
</t>
        </r>
      </text>
    </comment>
    <comment ref="A19" authorId="1" shapeId="0" xr:uid="{00000000-0006-0000-0200-000002000000}">
      <text>
        <r>
          <rPr>
            <sz val="11"/>
            <color indexed="8"/>
            <rFont val="Helvetica"/>
          </rPr>
          <t>Personlig ordning, spørg TR</t>
        </r>
      </text>
    </comment>
    <comment ref="A20" authorId="1" shapeId="0" xr:uid="{00000000-0006-0000-0200-000003000000}">
      <text>
        <r>
          <rPr>
            <sz val="11"/>
            <color indexed="8"/>
            <rFont val="Helvetica"/>
          </rPr>
          <t>Personlig ordning, spørg TR</t>
        </r>
      </text>
    </comment>
    <comment ref="A21" authorId="1" shapeId="0" xr:uid="{00000000-0006-0000-02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BLF</author>
    <author>Niels Kjeldsen</author>
    <author>Niels &amp; Eva</author>
  </authors>
  <commentList>
    <comment ref="G5" authorId="0" shapeId="0" xr:uid="{00000000-0006-0000-0300-000001000000}">
      <text>
        <r>
          <rPr>
            <sz val="11"/>
            <color indexed="8"/>
            <rFont val="Helvetica"/>
          </rPr>
          <t xml:space="preserve">Skriv det ugentlige timetal. 37 timer er fuld tid.
</t>
        </r>
      </text>
    </comment>
    <comment ref="A8" authorId="1" shapeId="0" xr:uid="{00000000-0006-0000-0300-000002000000}">
      <text>
        <r>
          <rPr>
            <sz val="11"/>
            <color indexed="8"/>
            <rFont val="Helvetica"/>
          </rPr>
          <t xml:space="preserve">Niels Kjeldsen:
Skriv "1" i kun et af de 4 grønne felter for anciennitet.
Hvis du ikke er er uddannet skal du ikke skrive i nogle af de 4 felter (særlige regler på UM, spørg TR).
</t>
        </r>
      </text>
    </comment>
    <comment ref="A32" authorId="2" shapeId="0" xr:uid="{00000000-0006-0000-0300-000003000000}">
      <text>
        <r>
          <rPr>
            <sz val="11"/>
            <color indexed="8"/>
            <rFont val="Helvetica"/>
          </rPr>
          <t>Personlig ordning, spørg TR</t>
        </r>
      </text>
    </comment>
    <comment ref="A33" authorId="2" shapeId="0" xr:uid="{00000000-0006-0000-0300-000005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BLF</author>
    <author>Niels &amp; Eva</author>
  </authors>
  <commentList>
    <comment ref="G5" authorId="0" shapeId="0" xr:uid="{00000000-0006-0000-0400-000001000000}">
      <text>
        <r>
          <rPr>
            <sz val="11"/>
            <color indexed="8"/>
            <rFont val="Helvetica"/>
          </rPr>
          <t xml:space="preserve">Skriv det ugentlige timetal. 37 timer er fuld tid.
</t>
        </r>
      </text>
    </comment>
    <comment ref="A22" authorId="1" shapeId="0" xr:uid="{00000000-0006-0000-0400-000002000000}">
      <text>
        <r>
          <rPr>
            <sz val="11"/>
            <color indexed="8"/>
            <rFont val="Helvetica"/>
          </rPr>
          <t>Personlig ordning, spørg TR</t>
        </r>
      </text>
    </comment>
    <comment ref="A23" authorId="1" shapeId="0" xr:uid="{00000000-0006-0000-0400-000003000000}">
      <text>
        <r>
          <rPr>
            <sz val="11"/>
            <color indexed="8"/>
            <rFont val="Helvetica"/>
          </rPr>
          <t>Personlig ordning, spørg TR</t>
        </r>
      </text>
    </comment>
    <comment ref="A24" authorId="1" shapeId="0" xr:uid="{00000000-0006-0000-0400-000004000000}">
      <text>
        <r>
          <rPr>
            <sz val="11"/>
            <color indexed="8"/>
            <rFont val="Helvetica"/>
            <family val="2"/>
          </rPr>
          <t xml:space="preserve">Til den der varetager:
-Tale/høreundervisning af børn
-Bistand til småbørn med sprog- og talevanskeligheder
-Undervisning i dansk som andetsprog 
iht bekendtgørelsen
</t>
        </r>
      </text>
    </comment>
  </commentList>
</comments>
</file>

<file path=xl/sharedStrings.xml><?xml version="1.0" encoding="utf-8"?>
<sst xmlns="http://schemas.openxmlformats.org/spreadsheetml/2006/main" count="521" uniqueCount="195">
  <si>
    <t xml:space="preserve"> </t>
  </si>
  <si>
    <t>Beskæftigelsesgrad:</t>
  </si>
  <si>
    <t>ÅRSLØN</t>
  </si>
  <si>
    <t>MÅNEDSLØN</t>
  </si>
  <si>
    <t>pr.år f. fuldtidsans.</t>
  </si>
  <si>
    <t>pr.år</t>
  </si>
  <si>
    <t>Ulempegodtgørelse</t>
  </si>
  <si>
    <t xml:space="preserve">  </t>
  </si>
  <si>
    <t>Særligt tillæg</t>
  </si>
  <si>
    <t>pr. år pr. medarb.</t>
  </si>
  <si>
    <t>AMR</t>
  </si>
  <si>
    <t>pr. time</t>
  </si>
  <si>
    <t>I ALT</t>
  </si>
  <si>
    <t>LØNBEREGNER - LÆRER, NY LØN</t>
  </si>
  <si>
    <t>SKRIV KUN I GRØNNE FELTER OG SKRIV “1” HVIS JA</t>
  </si>
  <si>
    <t>Lærer på Kasperskolen</t>
  </si>
  <si>
    <t>Hvis JA: 1</t>
  </si>
  <si>
    <t>Navn:</t>
  </si>
  <si>
    <t>Lærer på Ordblinde-Instituttet</t>
  </si>
  <si>
    <t>Lærer på UU Maglemosen</t>
  </si>
  <si>
    <t>Lærer på almen folkeskole</t>
  </si>
  <si>
    <t>Lønseddel</t>
  </si>
  <si>
    <r>
      <rPr>
        <sz val="10"/>
        <color indexed="8"/>
        <rFont val="Arial"/>
        <family val="2"/>
      </rPr>
      <t xml:space="preserve">0-3 års anciennitet </t>
    </r>
    <r>
      <rPr>
        <i/>
        <sz val="10"/>
        <color indexed="8"/>
        <rFont val="Arial"/>
        <family val="2"/>
      </rPr>
      <t>(Hvis JA: 1)</t>
    </r>
  </si>
  <si>
    <t>Grundlønstrin 31</t>
  </si>
  <si>
    <r>
      <rPr>
        <sz val="10"/>
        <color indexed="8"/>
        <rFont val="Arial"/>
        <family val="2"/>
      </rPr>
      <t xml:space="preserve">4-7 års anciennitet </t>
    </r>
    <r>
      <rPr>
        <i/>
        <sz val="10"/>
        <color indexed="8"/>
        <rFont val="Arial"/>
        <family val="2"/>
      </rPr>
      <t>(Hvis JA: 1)</t>
    </r>
  </si>
  <si>
    <t>Centralt anciennitetstillæg</t>
  </si>
  <si>
    <r>
      <rPr>
        <sz val="10"/>
        <color indexed="8"/>
        <rFont val="Arial"/>
        <family val="2"/>
      </rPr>
      <t xml:space="preserve">8-11 års anciennitet </t>
    </r>
    <r>
      <rPr>
        <i/>
        <sz val="10"/>
        <color indexed="8"/>
        <rFont val="Arial"/>
        <family val="2"/>
      </rPr>
      <t>(Hvis JA: 1)</t>
    </r>
  </si>
  <si>
    <r>
      <rPr>
        <sz val="10"/>
        <color indexed="8"/>
        <rFont val="Arial"/>
        <family val="2"/>
      </rPr>
      <t xml:space="preserve">Min. 12 års ancien. </t>
    </r>
    <r>
      <rPr>
        <i/>
        <sz val="10"/>
        <color indexed="8"/>
        <rFont val="Arial"/>
        <family val="2"/>
      </rPr>
      <t>(Hvis JA: 1)</t>
    </r>
  </si>
  <si>
    <r>
      <rPr>
        <sz val="10"/>
        <color indexed="8"/>
        <rFont val="Arial"/>
        <family val="2"/>
      </rPr>
      <t xml:space="preserve">Undervisningsvejleder </t>
    </r>
    <r>
      <rPr>
        <i/>
        <sz val="10"/>
        <color indexed="8"/>
        <rFont val="Arial"/>
        <family val="2"/>
      </rPr>
      <t>(Hvis JA: 1)</t>
    </r>
  </si>
  <si>
    <r>
      <rPr>
        <sz val="10"/>
        <color indexed="8"/>
        <rFont val="Arial"/>
        <family val="2"/>
      </rPr>
      <t xml:space="preserve">OK § 5 stk. 8 </t>
    </r>
    <r>
      <rPr>
        <i/>
        <sz val="10"/>
        <color indexed="8"/>
        <rFont val="Arial"/>
        <family val="2"/>
      </rPr>
      <t>(skriv timer/år)</t>
    </r>
  </si>
  <si>
    <r>
      <rPr>
        <sz val="10"/>
        <color indexed="8"/>
        <rFont val="Arial"/>
        <family val="2"/>
      </rPr>
      <t xml:space="preserve">OK § 5 stk.10 </t>
    </r>
    <r>
      <rPr>
        <i/>
        <sz val="10"/>
        <color indexed="8"/>
        <rFont val="Arial"/>
        <family val="2"/>
      </rPr>
      <t>(skriv timer/år)</t>
    </r>
  </si>
  <si>
    <r>
      <rPr>
        <sz val="10"/>
        <color indexed="8"/>
        <rFont val="Arial"/>
        <family val="2"/>
      </rPr>
      <t xml:space="preserve">OK § 5 stk. 11 </t>
    </r>
    <r>
      <rPr>
        <i/>
        <sz val="10"/>
        <color indexed="8"/>
        <rFont val="Arial"/>
        <family val="2"/>
      </rPr>
      <t>(skriv timer/år)</t>
    </r>
  </si>
  <si>
    <t>Tillæg for +750 uv-timer</t>
  </si>
  <si>
    <t>Ulempegodtgørelse ekstra for Kasperskolen</t>
  </si>
  <si>
    <t>I ALT:</t>
  </si>
  <si>
    <t>DIFFERENCE:</t>
  </si>
  <si>
    <t>KONKLUSION:</t>
  </si>
  <si>
    <t>LEJRSKOLETILLÆG</t>
  </si>
  <si>
    <t>antal:</t>
  </si>
  <si>
    <t>á</t>
  </si>
  <si>
    <t>i alt</t>
  </si>
  <si>
    <t>Antal påbegyndte hverdage</t>
  </si>
  <si>
    <t>Antal påbegyndte lør-/søn/helligdage</t>
  </si>
  <si>
    <t>Sats pr.:</t>
  </si>
  <si>
    <t>Ulempegodtgørelse (§ 11 i Underbilag 2.1 i Lov 409)</t>
  </si>
  <si>
    <t xml:space="preserve">For tjeneste på bestemte tidspunkter ydes et tillæg på 25 % af nettotimelønnen </t>
  </si>
  <si>
    <t>incl. faste tillæg, dog mindst 26,12 kr (i niveau 31.3.2000), i nutidskroner:</t>
  </si>
  <si>
    <t>Arbejdet skal være 'efter ordre eller godkendt tjenesteplan'.</t>
  </si>
  <si>
    <t>Kan konverteres til afspadsering - se mere i lovteksten.</t>
  </si>
  <si>
    <t>Nettotimeløn:</t>
  </si>
  <si>
    <t>skriv her</t>
  </si>
  <si>
    <t>Kan ses på lønsedlen eller beregnes her på løntjekkeren</t>
  </si>
  <si>
    <t>Weekender lørdag kl 00 - søndag kl 24</t>
  </si>
  <si>
    <t>Søgnehelligdage kl 00-24</t>
  </si>
  <si>
    <t>Grundlovsdag 5. juni kl 12-24</t>
  </si>
  <si>
    <t>Juleaftensdag kl 14-24</t>
  </si>
  <si>
    <t>Weekendgodtgørelse (§ 12 i Underbilag 2.1 i Lov 409)</t>
  </si>
  <si>
    <t>Arbejde i weekender eller på søgnehelligdage godtgøres med afspadsering af samme</t>
  </si>
  <si>
    <t xml:space="preserve">varighed med et tillæg på 50 % eller med timeløn med et tillæg på 50 % - der ydes herudover </t>
  </si>
  <si>
    <t>tillæg efter  § 11 (se herover) - se mere i lovteksten.</t>
  </si>
  <si>
    <t>2015/16</t>
  </si>
  <si>
    <t>kalenderdage</t>
  </si>
  <si>
    <t>weekenddage</t>
  </si>
  <si>
    <t>søgne/h-dage</t>
  </si>
  <si>
    <t>arbejdsdage</t>
  </si>
  <si>
    <t>skoledage</t>
  </si>
  <si>
    <t>Feriedage</t>
  </si>
  <si>
    <t xml:space="preserve">  Skoledagene kan variere fra skole til skole hen over året, </t>
  </si>
  <si>
    <t xml:space="preserve">  men det samlede tal er 200.</t>
  </si>
  <si>
    <t>Der er en ekstra dag i skoleåret, fordi 2016 er skudår.</t>
  </si>
  <si>
    <t>Det ændrer ikke på årsnormen!</t>
  </si>
  <si>
    <t>6. ferieuge</t>
  </si>
  <si>
    <t>2014/15</t>
  </si>
  <si>
    <t xml:space="preserve">Skoledagene kan variere fra skole til skole hen over året, </t>
  </si>
  <si>
    <t>men det samlede tal er 200.</t>
  </si>
  <si>
    <t>2013/14</t>
  </si>
  <si>
    <t>Skoledagene kan variere fra skole til skole hen over året, men</t>
  </si>
  <si>
    <t>det samlede tal er 200.</t>
  </si>
  <si>
    <t>2012/13</t>
  </si>
  <si>
    <t>2011/12</t>
  </si>
  <si>
    <t>DENNE SIDE SKAL IKKE UDFYLDES</t>
  </si>
  <si>
    <t>DU SKAL SLET IKKE VÆRE HER</t>
  </si>
  <si>
    <t>SKYND DIG VÆK</t>
  </si>
  <si>
    <t>Lønsats pr:</t>
  </si>
  <si>
    <t>pr.31.3.00</t>
  </si>
  <si>
    <t>LØNTABEL</t>
  </si>
  <si>
    <t>Pensg. Løn</t>
  </si>
  <si>
    <t>Undervisningstillæg for ansatte på ny løn</t>
  </si>
  <si>
    <t>op til 750</t>
  </si>
  <si>
    <t>751-775</t>
  </si>
  <si>
    <t>776-800</t>
  </si>
  <si>
    <t>UVT NL 1</t>
  </si>
  <si>
    <t>læ + bh 300-750</t>
  </si>
  <si>
    <t>UVT NL 2</t>
  </si>
  <si>
    <t>læ &gt;750, bh &gt;836</t>
  </si>
  <si>
    <t>UVT bk.kl.</t>
  </si>
  <si>
    <t>Undervisningstillæg for ansatte på anc.løn</t>
  </si>
  <si>
    <t>Ulempegodtg</t>
  </si>
  <si>
    <t>Alle</t>
  </si>
  <si>
    <t>KA ekstra</t>
  </si>
  <si>
    <t>FTR</t>
  </si>
  <si>
    <t>FTR-S</t>
  </si>
  <si>
    <t>TR ny løn</t>
  </si>
  <si>
    <t>fast</t>
  </si>
  <si>
    <t>pr medarb.</t>
  </si>
  <si>
    <t>TR anc.løn</t>
  </si>
  <si>
    <t>FAMR</t>
  </si>
  <si>
    <t>FAMR-S</t>
  </si>
  <si>
    <t>Repr skoleb.</t>
  </si>
  <si>
    <t>bhkl</t>
  </si>
  <si>
    <t>Cand P/PD</t>
  </si>
  <si>
    <t>lejrskole, hv</t>
  </si>
  <si>
    <t>lejrskole, lsh</t>
  </si>
  <si>
    <t>OK §5,3</t>
  </si>
  <si>
    <t>OK § 5,8</t>
  </si>
  <si>
    <t>OK § 5, 10</t>
  </si>
  <si>
    <t>175 komp</t>
  </si>
  <si>
    <t>ny løn</t>
  </si>
  <si>
    <t>gl løn</t>
  </si>
  <si>
    <t>Øvelseslæ</t>
  </si>
  <si>
    <t>Praktik</t>
  </si>
  <si>
    <t>Uv-vejleder</t>
  </si>
  <si>
    <t>Timelø læ</t>
  </si>
  <si>
    <t>Timelø bhkl</t>
  </si>
  <si>
    <t>Timelø ikud</t>
  </si>
  <si>
    <t>Timelø.udd</t>
  </si>
  <si>
    <t>do ikke udd</t>
  </si>
  <si>
    <t>§ 11 ulempeg</t>
  </si>
  <si>
    <t>UV flere matrikler</t>
  </si>
  <si>
    <t>Grundlønstrin 28</t>
  </si>
  <si>
    <t>LØNBEREGNER - BH.KL.LEDER, NY LØN</t>
  </si>
  <si>
    <t>Lønberegner</t>
  </si>
  <si>
    <r>
      <t xml:space="preserve">UV på flere matrikler </t>
    </r>
    <r>
      <rPr>
        <i/>
        <sz val="10"/>
        <color rgb="FF0070C0"/>
        <rFont val="Arial"/>
        <family val="2"/>
      </rPr>
      <t>(Hvis JA: 1)</t>
    </r>
  </si>
  <si>
    <r>
      <t xml:space="preserve">Cand Pæd/PD </t>
    </r>
    <r>
      <rPr>
        <i/>
        <sz val="10"/>
        <color rgb="FF0070C0"/>
        <rFont val="Arial"/>
        <family val="2"/>
      </rPr>
      <t>(Hvis JA: 1)</t>
    </r>
  </si>
  <si>
    <r>
      <t xml:space="preserve">TR </t>
    </r>
    <r>
      <rPr>
        <i/>
        <sz val="10"/>
        <color rgb="FF0070C0"/>
        <rFont val="Arial"/>
        <family val="2"/>
      </rPr>
      <t>(Hvis JA: 1)</t>
    </r>
  </si>
  <si>
    <r>
      <t xml:space="preserve">TR, antal medarb </t>
    </r>
    <r>
      <rPr>
        <i/>
        <sz val="10"/>
        <color rgb="FF0070C0"/>
        <rFont val="Arial"/>
        <family val="2"/>
      </rPr>
      <t>(skriv antal)</t>
    </r>
  </si>
  <si>
    <r>
      <t xml:space="preserve">AMR </t>
    </r>
    <r>
      <rPr>
        <i/>
        <sz val="10"/>
        <color rgb="FF0070C0"/>
        <rFont val="Arial"/>
        <family val="2"/>
      </rPr>
      <t>(Hvis JA: 1)</t>
    </r>
  </si>
  <si>
    <r>
      <t xml:space="preserve">Repr. i skolebest. </t>
    </r>
    <r>
      <rPr>
        <i/>
        <sz val="10"/>
        <color rgb="FF0070C0"/>
        <rFont val="Arial"/>
        <family val="2"/>
      </rPr>
      <t>(Hvis JA: 1)</t>
    </r>
  </si>
  <si>
    <t>Sats</t>
  </si>
  <si>
    <t>Grundlønstrin 42</t>
  </si>
  <si>
    <t xml:space="preserve">LÆRER, GL LØN (lukket gruppe / tjenestemænd) </t>
  </si>
  <si>
    <t>Undervisertillæg</t>
  </si>
  <si>
    <t xml:space="preserve">BH.KL.LEDER GL LØN (lukket gruppe / tjenestemænd) </t>
  </si>
  <si>
    <t>Årlige antal undervisningstimer:</t>
  </si>
  <si>
    <t>Grundlønstrin 36</t>
  </si>
  <si>
    <t>Pension pr. md</t>
  </si>
  <si>
    <t>Pension pr. måned</t>
  </si>
  <si>
    <t>Trintillæg O.15</t>
  </si>
  <si>
    <t>Trin OK15</t>
  </si>
  <si>
    <t xml:space="preserve">   </t>
  </si>
  <si>
    <t xml:space="preserve">    </t>
  </si>
  <si>
    <t>Lærere med vejledertillæg</t>
  </si>
  <si>
    <t>UUM OI KA med vejledertillæg</t>
  </si>
  <si>
    <t>Særligt tillæg spec.skoler m. vejl</t>
  </si>
  <si>
    <t>Særligt tillæg spec.skoler u. vejl.</t>
  </si>
  <si>
    <t>Særligt tillæg almenskoler u. vejl.</t>
  </si>
  <si>
    <t>Særligt tillæg almenskole m. vejl.</t>
  </si>
  <si>
    <t>lærere uden vejledertillæg</t>
  </si>
  <si>
    <t>UUM OI KA uden vejledertillæg</t>
  </si>
  <si>
    <r>
      <t xml:space="preserve">Undervisningsvejleder </t>
    </r>
    <r>
      <rPr>
        <i/>
        <sz val="10"/>
        <color indexed="8"/>
        <rFont val="Arial"/>
        <family val="2"/>
      </rPr>
      <t>(Hvis JA: 1)</t>
    </r>
  </si>
  <si>
    <t>pr. år f. fuldtidsans.</t>
  </si>
  <si>
    <t>OI</t>
  </si>
  <si>
    <t>OK §5, 5</t>
  </si>
  <si>
    <t>KA</t>
  </si>
  <si>
    <t>OK §5,9 bhkl, OI</t>
  </si>
  <si>
    <t>UUM uv-tillæg</t>
  </si>
  <si>
    <t>Undervisningstillæg</t>
  </si>
  <si>
    <t>GL løn</t>
  </si>
  <si>
    <t>Ny og gl løn</t>
  </si>
  <si>
    <t>Gl. løn</t>
  </si>
  <si>
    <t>OK §5,12</t>
  </si>
  <si>
    <t>UUM</t>
  </si>
  <si>
    <t>Stillingstillæg</t>
  </si>
  <si>
    <t>Lærer på UU Maglemosen OK §5,12</t>
  </si>
  <si>
    <t xml:space="preserve">Anciennitetstillæg	       </t>
  </si>
  <si>
    <t>Anciennitetstillæg</t>
  </si>
  <si>
    <t xml:space="preserve">OI og Ka spec-skole uv-tillæg    </t>
  </si>
  <si>
    <t>Lærer på OI OK §5,3 spec-uv skolebørn</t>
  </si>
  <si>
    <t>OI og Ka spec-skole uv-tillæg</t>
  </si>
  <si>
    <t>Lærer på OI og Ka OK §5,3spec-uv skolebørn</t>
  </si>
  <si>
    <t>3 løntrin - Ballerup tillæg</t>
  </si>
  <si>
    <t>1 løntrin - Ballerup tillæg</t>
  </si>
  <si>
    <t>4 løntrin - Ballerup tillæg</t>
  </si>
  <si>
    <t>Trintillæg</t>
  </si>
  <si>
    <t xml:space="preserve">pr.år f. fuldtidsans.  </t>
  </si>
  <si>
    <t>Værdien af løntrin - Ballerup tillæg</t>
  </si>
  <si>
    <t>UU Maglemosen uv-tillæg for +680</t>
  </si>
  <si>
    <t>UU Maglemosen uv-tillæg for +680 uv-timer</t>
  </si>
  <si>
    <t>01.04.2021</t>
  </si>
  <si>
    <t>3 løntrin -  Ballerup tillæg</t>
  </si>
  <si>
    <t>Pr. 1.1.22</t>
  </si>
  <si>
    <t>1 løntrin - Ballerup  tillæg</t>
  </si>
  <si>
    <t>OK § 5,10</t>
  </si>
  <si>
    <r>
      <rPr>
        <sz val="10"/>
        <color indexed="8"/>
        <rFont val="Arial"/>
        <family val="2"/>
      </rPr>
      <t xml:space="preserve">OK § 5 stk. 10 </t>
    </r>
    <r>
      <rPr>
        <i/>
        <sz val="10"/>
        <color indexed="8"/>
        <rFont val="Arial"/>
        <family val="2"/>
      </rPr>
      <t>(skriv timer/år)</t>
    </r>
  </si>
  <si>
    <t>01.10.2023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</si>
</sst>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_ * #,##0.00_ ;_ * \-#,##0.00_ ;_ * &quot;-&quot;??_ ;_ @_ "/>
    <numFmt numFmtId="165" formatCode="&quot; &quot;* #,##0.00&quot; &quot;;&quot; &quot;* \(#,##0.00\);&quot; &quot;* &quot;-&quot;??&quot; &quot;"/>
    <numFmt numFmtId="166" formatCode="0.000"/>
    <numFmt numFmtId="167" formatCode="#,##0&quot; &quot;;\(#,##0\)"/>
    <numFmt numFmtId="168" formatCode="0.0"/>
    <numFmt numFmtId="169" formatCode="&quot; &quot;* #,##0.000000&quot; &quot;;&quot; &quot;* \(#,##0.000000\);&quot; &quot;* &quot;-&quot;??&quot; &quot;"/>
    <numFmt numFmtId="170" formatCode="0.000000"/>
    <numFmt numFmtId="171" formatCode="&quot; &quot;* #,##0&quot; &quot;;&quot; &quot;* \(#,##0\);&quot; &quot;* &quot;-&quot;??&quot; &quot;"/>
  </numFmts>
  <fonts count="48" x14ac:knownFonts="1">
    <font>
      <sz val="10"/>
      <color indexed="8"/>
      <name val="Arial"/>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sz val="11"/>
      <color theme="1"/>
      <name val="Helvetica"/>
      <family val="2"/>
      <scheme val="minor"/>
    </font>
    <font>
      <b/>
      <sz val="10"/>
      <color indexed="8"/>
      <name val="Arial"/>
      <family val="2"/>
    </font>
    <font>
      <b/>
      <sz val="11"/>
      <color indexed="8"/>
      <name val="Arial"/>
      <family val="2"/>
    </font>
    <font>
      <b/>
      <sz val="11"/>
      <color indexed="14"/>
      <name val="Arial"/>
      <family val="2"/>
    </font>
    <font>
      <sz val="11"/>
      <color indexed="8"/>
      <name val="Arial"/>
      <family val="2"/>
    </font>
    <font>
      <b/>
      <sz val="10"/>
      <color indexed="14"/>
      <name val="Arial"/>
      <family val="2"/>
    </font>
    <font>
      <sz val="5"/>
      <color indexed="8"/>
      <name val="Arial"/>
      <family val="2"/>
    </font>
    <font>
      <sz val="11"/>
      <color indexed="8"/>
      <name val="Helvetica"/>
    </font>
    <font>
      <sz val="11"/>
      <color indexed="10"/>
      <name val="Arial"/>
      <family val="2"/>
    </font>
    <font>
      <sz val="10"/>
      <color indexed="18"/>
      <name val="Arial"/>
      <family val="2"/>
    </font>
    <font>
      <sz val="10"/>
      <color indexed="14"/>
      <name val="Arial"/>
      <family val="2"/>
    </font>
    <font>
      <sz val="10"/>
      <color indexed="16"/>
      <name val="Arial"/>
      <family val="2"/>
    </font>
    <font>
      <sz val="11"/>
      <color indexed="14"/>
      <name val="Arial"/>
      <family val="2"/>
    </font>
    <font>
      <sz val="10"/>
      <color indexed="10"/>
      <name val="Arial"/>
      <family val="2"/>
    </font>
    <font>
      <i/>
      <sz val="11"/>
      <color indexed="8"/>
      <name val="Arial"/>
      <family val="2"/>
    </font>
    <font>
      <b/>
      <i/>
      <sz val="10"/>
      <color indexed="8"/>
      <name val="Arial"/>
      <family val="2"/>
    </font>
    <font>
      <i/>
      <sz val="9"/>
      <color indexed="8"/>
      <name val="Arial"/>
      <family val="2"/>
    </font>
    <font>
      <b/>
      <sz val="10"/>
      <color indexed="24"/>
      <name val="Arial"/>
      <family val="2"/>
    </font>
    <font>
      <i/>
      <sz val="10"/>
      <color indexed="8"/>
      <name val="Arial"/>
      <family val="2"/>
    </font>
    <font>
      <i/>
      <sz val="10"/>
      <color indexed="14"/>
      <name val="Arial"/>
      <family val="2"/>
    </font>
    <font>
      <i/>
      <sz val="10"/>
      <color indexed="10"/>
      <name val="Arial"/>
      <family val="2"/>
    </font>
    <font>
      <b/>
      <i/>
      <sz val="10"/>
      <color indexed="18"/>
      <name val="Arial"/>
      <family val="2"/>
    </font>
    <font>
      <sz val="10"/>
      <color indexed="27"/>
      <name val="Arial"/>
      <family val="2"/>
    </font>
    <font>
      <sz val="11"/>
      <color indexed="8"/>
      <name val="Helvetica"/>
      <family val="2"/>
    </font>
    <font>
      <sz val="10"/>
      <color theme="8"/>
      <name val="Arial"/>
      <family val="2"/>
    </font>
    <font>
      <sz val="10"/>
      <color indexed="8"/>
      <name val="Arial"/>
      <family val="2"/>
    </font>
    <font>
      <b/>
      <i/>
      <sz val="10"/>
      <color indexed="8"/>
      <name val="Arial"/>
      <family val="2"/>
    </font>
    <font>
      <sz val="26"/>
      <color indexed="8"/>
      <name val="Arial"/>
      <family val="2"/>
    </font>
    <font>
      <sz val="10"/>
      <color rgb="FF0070C0"/>
      <name val="Arial"/>
      <family val="2"/>
    </font>
    <font>
      <i/>
      <sz val="10"/>
      <color rgb="FF0070C0"/>
      <name val="Arial"/>
      <family val="2"/>
    </font>
    <font>
      <b/>
      <sz val="10"/>
      <color indexed="8"/>
      <name val="Arial"/>
      <family val="2"/>
    </font>
    <font>
      <sz val="10"/>
      <name val="Arial"/>
      <family val="2"/>
    </font>
    <font>
      <sz val="8"/>
      <color theme="0" tint="-0.34998626667073579"/>
      <name val="Arial"/>
      <family val="2"/>
    </font>
    <font>
      <sz val="10"/>
      <color theme="0" tint="-0.34998626667073579"/>
      <name val="Arial"/>
      <family val="2"/>
    </font>
    <font>
      <b/>
      <i/>
      <sz val="10"/>
      <color theme="1"/>
      <name val="Arial"/>
      <family val="2"/>
    </font>
    <font>
      <b/>
      <sz val="10"/>
      <color theme="1"/>
      <name val="Arial"/>
      <family val="2"/>
    </font>
    <font>
      <i/>
      <sz val="9"/>
      <color indexed="8"/>
      <name val="Arial"/>
      <family val="2"/>
    </font>
    <font>
      <b/>
      <sz val="10"/>
      <name val="Arial"/>
      <family val="2"/>
    </font>
    <font>
      <sz val="11"/>
      <color indexed="8"/>
      <name val="Calibri"/>
      <family val="2"/>
    </font>
    <font>
      <sz val="12"/>
      <name val="Times New Roman"/>
      <family val="1"/>
    </font>
    <font>
      <sz val="10"/>
      <color indexed="8"/>
      <name val="Arial"/>
      <family val="2"/>
    </font>
  </fonts>
  <fills count="15">
    <fill>
      <patternFill patternType="none"/>
    </fill>
    <fill>
      <patternFill patternType="gray125"/>
    </fill>
    <fill>
      <patternFill patternType="solid">
        <fgColor indexed="10"/>
        <bgColor auto="1"/>
      </patternFill>
    </fill>
    <fill>
      <patternFill patternType="solid">
        <fgColor indexed="15"/>
        <bgColor auto="1"/>
      </patternFill>
    </fill>
    <fill>
      <patternFill patternType="solid">
        <fgColor indexed="22"/>
        <bgColor auto="1"/>
      </patternFill>
    </fill>
    <fill>
      <patternFill patternType="solid">
        <fgColor indexed="23"/>
        <bgColor auto="1"/>
      </patternFill>
    </fill>
    <fill>
      <patternFill patternType="solid">
        <fgColor indexed="25"/>
        <bgColor auto="1"/>
      </patternFill>
    </fill>
    <fill>
      <patternFill patternType="solid">
        <fgColor indexed="26"/>
        <bgColor auto="1"/>
      </patternFill>
    </fill>
    <fill>
      <patternFill patternType="solid">
        <fgColor indexed="29"/>
        <bgColor auto="1"/>
      </patternFill>
    </fill>
    <fill>
      <patternFill patternType="solid">
        <fgColor indexed="30"/>
        <bgColor auto="1"/>
      </patternFill>
    </fill>
    <fill>
      <patternFill patternType="solid">
        <fgColor theme="6" tint="0.39997558519241921"/>
        <bgColor indexed="64"/>
      </patternFill>
    </fill>
    <fill>
      <patternFill patternType="solid">
        <fgColor theme="0"/>
        <bgColor indexed="64"/>
      </patternFill>
    </fill>
    <fill>
      <patternFill patternType="solid">
        <fgColor theme="0" tint="-0.249977111117893"/>
        <bgColor indexed="64"/>
      </patternFill>
    </fill>
    <fill>
      <patternFill patternType="solid">
        <fgColor theme="5" tint="0.59999389629810485"/>
        <bgColor indexed="64"/>
      </patternFill>
    </fill>
    <fill>
      <patternFill patternType="solid">
        <fgColor theme="0" tint="-4.9989318521683403E-2"/>
        <bgColor indexed="64"/>
      </patternFill>
    </fill>
  </fills>
  <borders count="274">
    <border>
      <left/>
      <right/>
      <top/>
      <bottom/>
      <diagonal/>
    </border>
    <border>
      <left style="medium">
        <color indexed="8"/>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thin">
        <color indexed="11"/>
      </top>
      <bottom/>
      <diagonal/>
    </border>
    <border>
      <left/>
      <right/>
      <top style="thin">
        <color indexed="11"/>
      </top>
      <bottom/>
      <diagonal/>
    </border>
    <border>
      <left/>
      <right style="thin">
        <color indexed="11"/>
      </right>
      <top style="thin">
        <color indexed="11"/>
      </top>
      <bottom/>
      <diagonal/>
    </border>
    <border>
      <left style="thin">
        <color indexed="11"/>
      </left>
      <right/>
      <top style="medium">
        <color indexed="8"/>
      </top>
      <bottom style="medium">
        <color indexed="8"/>
      </bottom>
      <diagonal/>
    </border>
    <border>
      <left/>
      <right/>
      <top/>
      <bottom/>
      <diagonal/>
    </border>
    <border>
      <left/>
      <right style="thin">
        <color indexed="11"/>
      </right>
      <top/>
      <bottom/>
      <diagonal/>
    </border>
    <border>
      <left style="medium">
        <color indexed="8"/>
      </left>
      <right/>
      <top style="medium">
        <color indexed="8"/>
      </top>
      <bottom/>
      <diagonal/>
    </border>
    <border>
      <left/>
      <right/>
      <top style="medium">
        <color indexed="8"/>
      </top>
      <bottom/>
      <diagonal/>
    </border>
    <border>
      <left/>
      <right style="medium">
        <color indexed="8"/>
      </right>
      <top style="medium">
        <color indexed="8"/>
      </top>
      <bottom/>
      <diagonal/>
    </border>
    <border>
      <left style="medium">
        <color indexed="8"/>
      </left>
      <right style="medium">
        <color indexed="8"/>
      </right>
      <top/>
      <bottom/>
      <diagonal/>
    </border>
    <border>
      <left style="medium">
        <color indexed="8"/>
      </left>
      <right/>
      <top/>
      <bottom/>
      <diagonal/>
    </border>
    <border>
      <left/>
      <right style="medium">
        <color indexed="8"/>
      </right>
      <top/>
      <bottom/>
      <diagonal/>
    </border>
    <border>
      <left style="medium">
        <color indexed="8"/>
      </left>
      <right/>
      <top/>
      <bottom style="medium">
        <color indexed="8"/>
      </bottom>
      <diagonal/>
    </border>
    <border>
      <left/>
      <right/>
      <top/>
      <bottom style="medium">
        <color indexed="8"/>
      </bottom>
      <diagonal/>
    </border>
    <border>
      <left/>
      <right style="medium">
        <color indexed="8"/>
      </right>
      <top/>
      <bottom style="medium">
        <color indexed="8"/>
      </bottom>
      <diagonal/>
    </border>
    <border>
      <left/>
      <right/>
      <top/>
      <bottom style="thin">
        <color indexed="11"/>
      </bottom>
      <diagonal/>
    </border>
    <border>
      <left/>
      <right style="thin">
        <color indexed="11"/>
      </right>
      <top/>
      <bottom style="thin">
        <color indexed="11"/>
      </bottom>
      <diagonal/>
    </border>
    <border>
      <left style="thin">
        <color indexed="8"/>
      </left>
      <right style="medium">
        <color indexed="8"/>
      </right>
      <top style="thin">
        <color indexed="8"/>
      </top>
      <bottom style="thin">
        <color indexed="8"/>
      </bottom>
      <diagonal/>
    </border>
    <border>
      <left style="medium">
        <color indexed="8"/>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style="thin">
        <color indexed="11"/>
      </right>
      <top style="thin">
        <color indexed="11"/>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style="thin">
        <color indexed="11"/>
      </right>
      <top style="medium">
        <color indexed="8"/>
      </top>
      <bottom style="thin">
        <color indexed="11"/>
      </bottom>
      <diagonal/>
    </border>
    <border>
      <left style="thin">
        <color indexed="11"/>
      </left>
      <right style="medium">
        <color indexed="8"/>
      </right>
      <top style="thin">
        <color indexed="11"/>
      </top>
      <bottom style="medium">
        <color indexed="8"/>
      </bottom>
      <diagonal/>
    </border>
    <border>
      <left style="thin">
        <color indexed="11"/>
      </left>
      <right style="medium">
        <color indexed="8"/>
      </right>
      <top style="thin">
        <color indexed="11"/>
      </top>
      <bottom style="thin">
        <color indexed="11"/>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style="thin">
        <color indexed="8"/>
      </bottom>
      <diagonal/>
    </border>
    <border>
      <left style="thin">
        <color indexed="11"/>
      </left>
      <right style="medium">
        <color indexed="8"/>
      </right>
      <top style="medium">
        <color indexed="8"/>
      </top>
      <bottom style="thin">
        <color indexed="11"/>
      </bottom>
      <diagonal/>
    </border>
    <border>
      <left style="medium">
        <color indexed="8"/>
      </left>
      <right style="thin">
        <color indexed="11"/>
      </right>
      <top style="medium">
        <color indexed="8"/>
      </top>
      <bottom style="thin">
        <color indexed="11"/>
      </bottom>
      <diagonal/>
    </border>
    <border>
      <left style="medium">
        <color indexed="8"/>
      </left>
      <right style="medium">
        <color indexed="8"/>
      </right>
      <top style="thin">
        <color indexed="8"/>
      </top>
      <bottom style="thin">
        <color indexed="8"/>
      </bottom>
      <diagonal/>
    </border>
    <border>
      <left style="medium">
        <color indexed="8"/>
      </left>
      <right style="thin">
        <color indexed="11"/>
      </right>
      <top style="thin">
        <color indexed="11"/>
      </top>
      <bottom style="medium">
        <color indexed="8"/>
      </bottom>
      <diagonal/>
    </border>
    <border>
      <left style="medium">
        <color indexed="8"/>
      </left>
      <right style="medium">
        <color indexed="8"/>
      </right>
      <top style="thin">
        <color indexed="8"/>
      </top>
      <bottom style="medium">
        <color indexed="8"/>
      </bottom>
      <diagonal/>
    </border>
    <border>
      <left style="medium">
        <color indexed="8"/>
      </left>
      <right style="thin">
        <color indexed="11"/>
      </right>
      <top style="medium">
        <color indexed="8"/>
      </top>
      <bottom style="medium">
        <color indexed="8"/>
      </bottom>
      <diagonal/>
    </border>
    <border>
      <left style="thin">
        <color indexed="11"/>
      </left>
      <right style="medium">
        <color indexed="8"/>
      </right>
      <top style="medium">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11"/>
      </left>
      <right style="thin">
        <color indexed="11"/>
      </right>
      <top style="medium">
        <color indexed="8"/>
      </top>
      <bottom style="thin">
        <color indexed="8"/>
      </bottom>
      <diagonal/>
    </border>
    <border>
      <left/>
      <right style="thin">
        <color indexed="11"/>
      </right>
      <top style="medium">
        <color indexed="8"/>
      </top>
      <bottom style="medium">
        <color indexed="8"/>
      </bottom>
      <diagonal/>
    </border>
    <border>
      <left/>
      <right/>
      <top style="medium">
        <color indexed="8"/>
      </top>
      <bottom style="medium">
        <color indexed="8"/>
      </bottom>
      <diagonal/>
    </border>
    <border>
      <left/>
      <right/>
      <top style="medium">
        <color indexed="8"/>
      </top>
      <bottom/>
      <diagonal/>
    </border>
    <border>
      <left style="medium">
        <color indexed="8"/>
      </left>
      <right style="medium">
        <color indexed="8"/>
      </right>
      <top/>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right style="medium">
        <color indexed="8"/>
      </right>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8"/>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11"/>
      </right>
      <top style="medium">
        <color indexed="8"/>
      </top>
      <bottom style="thin">
        <color indexed="8"/>
      </bottom>
      <diagonal/>
    </border>
    <border>
      <left style="thin">
        <color indexed="11"/>
      </left>
      <right style="thin">
        <color indexed="8"/>
      </right>
      <top style="medium">
        <color indexed="8"/>
      </top>
      <bottom style="thin">
        <color indexed="8"/>
      </bottom>
      <diagonal/>
    </border>
    <border>
      <left style="medium">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11"/>
      </left>
      <right style="thin">
        <color indexed="11"/>
      </right>
      <top style="thin">
        <color indexed="8"/>
      </top>
      <bottom style="medium">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11"/>
      </left>
      <right/>
      <top style="thin">
        <color indexed="8"/>
      </top>
      <bottom style="thin">
        <color indexed="8"/>
      </bottom>
      <diagonal/>
    </border>
    <border>
      <left style="thin">
        <color indexed="11"/>
      </left>
      <right/>
      <top style="thin">
        <color indexed="8"/>
      </top>
      <bottom/>
      <diagonal/>
    </border>
    <border>
      <left/>
      <right/>
      <top style="thin">
        <color indexed="8"/>
      </top>
      <bottom/>
      <diagonal/>
    </border>
    <border>
      <left/>
      <right style="thin">
        <color indexed="11"/>
      </right>
      <top style="thin">
        <color indexed="8"/>
      </top>
      <bottom/>
      <diagonal/>
    </border>
    <border>
      <left style="thin">
        <color indexed="11"/>
      </left>
      <right/>
      <top/>
      <bottom/>
      <diagonal/>
    </border>
    <border>
      <left style="thin">
        <color indexed="11"/>
      </left>
      <right/>
      <top/>
      <bottom style="thin">
        <color indexed="8"/>
      </bottom>
      <diagonal/>
    </border>
    <border>
      <left/>
      <right/>
      <top/>
      <bottom style="thin">
        <color indexed="8"/>
      </bottom>
      <diagonal/>
    </border>
    <border>
      <left/>
      <right style="thin">
        <color indexed="11"/>
      </right>
      <top/>
      <bottom style="thin">
        <color indexed="8"/>
      </bottom>
      <diagonal/>
    </border>
    <border>
      <left style="thin">
        <color indexed="11"/>
      </left>
      <right/>
      <top/>
      <bottom style="thin">
        <color indexed="11"/>
      </bottom>
      <diagonal/>
    </border>
    <border>
      <left style="medium">
        <color indexed="8"/>
      </left>
      <right/>
      <top style="medium">
        <color indexed="8"/>
      </top>
      <bottom style="thin">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medium">
        <color indexed="8"/>
      </bottom>
      <diagonal/>
    </border>
    <border>
      <left/>
      <right style="medium">
        <color indexed="8"/>
      </right>
      <top style="thin">
        <color indexed="8"/>
      </top>
      <bottom/>
      <diagonal/>
    </border>
    <border>
      <left style="thin">
        <color indexed="8"/>
      </left>
      <right style="medium">
        <color indexed="8"/>
      </right>
      <top/>
      <bottom/>
      <diagonal/>
    </border>
    <border>
      <left style="medium">
        <color indexed="8"/>
      </left>
      <right style="medium">
        <color indexed="8"/>
      </right>
      <top style="medium">
        <color indexed="8"/>
      </top>
      <bottom/>
      <diagonal/>
    </border>
    <border>
      <left style="thin">
        <color indexed="8"/>
      </left>
      <right style="medium">
        <color indexed="8"/>
      </right>
      <top/>
      <bottom style="medium">
        <color indexed="8"/>
      </bottom>
      <diagonal/>
    </border>
    <border>
      <left style="medium">
        <color indexed="8"/>
      </left>
      <right style="medium">
        <color indexed="8"/>
      </right>
      <top/>
      <bottom style="medium">
        <color indexed="8"/>
      </bottom>
      <diagonal/>
    </border>
    <border>
      <left style="thin">
        <color indexed="11"/>
      </left>
      <right/>
      <top style="medium">
        <color indexed="8"/>
      </top>
      <bottom/>
      <diagonal/>
    </border>
    <border>
      <left style="thin">
        <color indexed="11"/>
      </left>
      <right/>
      <top/>
      <bottom style="medium">
        <color indexed="8"/>
      </bottom>
      <diagonal/>
    </border>
    <border>
      <left style="thin">
        <color indexed="8"/>
      </left>
      <right/>
      <top/>
      <bottom/>
      <diagonal/>
    </border>
    <border>
      <left style="thin">
        <color indexed="8"/>
      </left>
      <right/>
      <top/>
      <bottom style="thin">
        <color indexed="11"/>
      </bottom>
      <diagonal/>
    </border>
    <border>
      <left style="thin">
        <color indexed="14"/>
      </left>
      <right/>
      <top style="thin">
        <color indexed="14"/>
      </top>
      <bottom/>
      <diagonal/>
    </border>
    <border>
      <left/>
      <right/>
      <top style="thin">
        <color indexed="14"/>
      </top>
      <bottom/>
      <diagonal/>
    </border>
    <border>
      <left/>
      <right style="thin">
        <color indexed="14"/>
      </right>
      <top style="thin">
        <color indexed="14"/>
      </top>
      <bottom/>
      <diagonal/>
    </border>
    <border>
      <left style="thin">
        <color indexed="14"/>
      </left>
      <right/>
      <top style="thin">
        <color indexed="11"/>
      </top>
      <bottom/>
      <diagonal/>
    </border>
    <border>
      <left style="thin">
        <color indexed="14"/>
      </left>
      <right/>
      <top/>
      <bottom/>
      <diagonal/>
    </border>
    <border>
      <left/>
      <right style="thin">
        <color indexed="14"/>
      </right>
      <top/>
      <bottom/>
      <diagonal/>
    </border>
    <border>
      <left style="thin">
        <color indexed="14"/>
      </left>
      <right/>
      <top/>
      <bottom style="thin">
        <color indexed="14"/>
      </bottom>
      <diagonal/>
    </border>
    <border>
      <left/>
      <right/>
      <top/>
      <bottom style="thin">
        <color indexed="14"/>
      </bottom>
      <diagonal/>
    </border>
    <border>
      <left/>
      <right style="thin">
        <color indexed="14"/>
      </right>
      <top/>
      <bottom style="thin">
        <color indexed="14"/>
      </bottom>
      <diagonal/>
    </border>
    <border>
      <left style="thin">
        <color indexed="11"/>
      </left>
      <right/>
      <top style="thin">
        <color indexed="14"/>
      </top>
      <bottom/>
      <diagonal/>
    </border>
    <border>
      <left style="medium">
        <color indexed="8"/>
      </left>
      <right/>
      <top/>
      <bottom style="thin">
        <color indexed="8"/>
      </bottom>
      <diagonal/>
    </border>
    <border>
      <left style="thin">
        <color indexed="8"/>
      </left>
      <right/>
      <top/>
      <bottom style="thin">
        <color indexed="8"/>
      </bottom>
      <diagonal/>
    </border>
    <border>
      <left style="thin">
        <color indexed="11"/>
      </left>
      <right style="thin">
        <color indexed="8"/>
      </right>
      <top/>
      <bottom/>
      <diagonal/>
    </border>
    <border>
      <left style="thin">
        <color indexed="11"/>
      </left>
      <right style="thin">
        <color indexed="8"/>
      </right>
      <top/>
      <bottom style="medium">
        <color indexed="8"/>
      </bottom>
      <diagonal/>
    </border>
    <border>
      <left style="thin">
        <color indexed="8"/>
      </left>
      <right/>
      <top/>
      <bottom style="medium">
        <color indexed="8"/>
      </bottom>
      <diagonal/>
    </border>
    <border>
      <left style="thin">
        <color indexed="11"/>
      </left>
      <right/>
      <top style="medium">
        <color indexed="8"/>
      </top>
      <bottom style="thin">
        <color indexed="8"/>
      </bottom>
      <diagonal/>
    </border>
    <border>
      <left style="thin">
        <color indexed="8"/>
      </left>
      <right style="thin">
        <color indexed="8"/>
      </right>
      <top style="thin">
        <color indexed="8"/>
      </top>
      <bottom/>
      <diagonal/>
    </border>
    <border>
      <left style="medium">
        <color indexed="8"/>
      </left>
      <right style="medium">
        <color indexed="8"/>
      </right>
      <top/>
      <bottom style="thin">
        <color indexed="8"/>
      </bottom>
      <diagonal/>
    </border>
    <border>
      <left style="thin">
        <color indexed="8"/>
      </left>
      <right style="medium">
        <color indexed="8"/>
      </right>
      <top/>
      <bottom style="thin">
        <color indexed="8"/>
      </bottom>
      <diagonal/>
    </border>
    <border>
      <left style="medium">
        <color indexed="8"/>
      </left>
      <right style="medium">
        <color indexed="8"/>
      </right>
      <top style="thin">
        <color indexed="8"/>
      </top>
      <bottom style="thin">
        <color indexed="64"/>
      </bottom>
      <diagonal/>
    </border>
    <border>
      <left style="medium">
        <color indexed="8"/>
      </left>
      <right style="thin">
        <color indexed="8"/>
      </right>
      <top style="thin">
        <color indexed="8"/>
      </top>
      <bottom style="thin">
        <color indexed="64"/>
      </bottom>
      <diagonal/>
    </border>
    <border>
      <left style="thin">
        <color indexed="8"/>
      </left>
      <right style="medium">
        <color indexed="8"/>
      </right>
      <top style="thin">
        <color indexed="8"/>
      </top>
      <bottom style="thin">
        <color indexed="64"/>
      </bottom>
      <diagonal/>
    </border>
    <border>
      <left style="thin">
        <color indexed="11"/>
      </left>
      <right/>
      <top style="thin">
        <color indexed="8"/>
      </top>
      <bottom style="medium">
        <color indexed="8"/>
      </bottom>
      <diagonal/>
    </border>
    <border>
      <left style="thin">
        <color indexed="8"/>
      </left>
      <right style="thin">
        <color indexed="8"/>
      </right>
      <top style="thin">
        <color indexed="64"/>
      </top>
      <bottom style="thin">
        <color indexed="8"/>
      </bottom>
      <diagonal/>
    </border>
    <border>
      <left style="thin">
        <color indexed="8"/>
      </left>
      <right style="thin">
        <color indexed="8"/>
      </right>
      <top style="medium">
        <color indexed="8"/>
      </top>
      <bottom/>
      <diagonal/>
    </border>
    <border>
      <left style="medium">
        <color indexed="64"/>
      </left>
      <right style="medium">
        <color indexed="64"/>
      </right>
      <top style="medium">
        <color indexed="64"/>
      </top>
      <bottom style="medium">
        <color indexed="64"/>
      </bottom>
      <diagonal/>
    </border>
    <border>
      <left/>
      <right style="thin">
        <color indexed="8"/>
      </right>
      <top/>
      <bottom style="thin">
        <color indexed="8"/>
      </bottom>
      <diagonal/>
    </border>
    <border>
      <left style="medium">
        <color indexed="8"/>
      </left>
      <right/>
      <top style="thin">
        <color indexed="8"/>
      </top>
      <bottom style="thin">
        <color indexed="64"/>
      </bottom>
      <diagonal/>
    </border>
    <border>
      <left/>
      <right style="thin">
        <color indexed="8"/>
      </right>
      <top style="thin">
        <color indexed="8"/>
      </top>
      <bottom style="thin">
        <color indexed="64"/>
      </bottom>
      <diagonal/>
    </border>
    <border>
      <left/>
      <right style="thin">
        <color indexed="64"/>
      </right>
      <top style="medium">
        <color indexed="8"/>
      </top>
      <bottom style="medium">
        <color indexed="8"/>
      </bottom>
      <diagonal/>
    </border>
    <border>
      <left style="medium">
        <color indexed="8"/>
      </left>
      <right style="thin">
        <color indexed="64"/>
      </right>
      <top style="medium">
        <color indexed="8"/>
      </top>
      <bottom style="medium">
        <color indexed="8"/>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style="thin">
        <color indexed="8"/>
      </right>
      <top style="medium">
        <color indexed="8"/>
      </top>
      <bottom style="thin">
        <color indexed="8"/>
      </bottom>
      <diagonal/>
    </border>
    <border>
      <left/>
      <right style="thin">
        <color indexed="8"/>
      </right>
      <top style="thin">
        <color indexed="8"/>
      </top>
      <bottom style="medium">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8"/>
      </right>
      <top style="medium">
        <color indexed="64"/>
      </top>
      <bottom style="medium">
        <color indexed="8"/>
      </bottom>
      <diagonal/>
    </border>
    <border>
      <left style="medium">
        <color indexed="8"/>
      </left>
      <right style="medium">
        <color indexed="8"/>
      </right>
      <top style="medium">
        <color indexed="64"/>
      </top>
      <bottom style="medium">
        <color indexed="8"/>
      </bottom>
      <diagonal/>
    </border>
    <border>
      <left style="medium">
        <color indexed="8"/>
      </left>
      <right style="medium">
        <color indexed="64"/>
      </right>
      <top style="medium">
        <color indexed="64"/>
      </top>
      <bottom style="medium">
        <color indexed="8"/>
      </bottom>
      <diagonal/>
    </border>
    <border>
      <left style="medium">
        <color indexed="64"/>
      </left>
      <right style="thin">
        <color indexed="8"/>
      </right>
      <top/>
      <bottom style="thin">
        <color indexed="8"/>
      </bottom>
      <diagonal/>
    </border>
    <border>
      <left style="medium">
        <color indexed="64"/>
      </left>
      <right style="thin">
        <color indexed="8"/>
      </right>
      <top style="thin">
        <color indexed="8"/>
      </top>
      <bottom/>
      <diagonal/>
    </border>
    <border>
      <left style="medium">
        <color indexed="64"/>
      </left>
      <right style="medium">
        <color indexed="8"/>
      </right>
      <top style="medium">
        <color indexed="8"/>
      </top>
      <bottom style="medium">
        <color indexed="8"/>
      </bottom>
      <diagonal/>
    </border>
    <border>
      <left style="medium">
        <color indexed="64"/>
      </left>
      <right style="medium">
        <color indexed="8"/>
      </right>
      <top style="medium">
        <color indexed="8"/>
      </top>
      <bottom style="medium">
        <color indexed="64"/>
      </bottom>
      <diagonal/>
    </border>
    <border>
      <left style="medium">
        <color indexed="8"/>
      </left>
      <right style="medium">
        <color indexed="8"/>
      </right>
      <top style="medium">
        <color indexed="8"/>
      </top>
      <bottom style="medium">
        <color indexed="64"/>
      </bottom>
      <diagonal/>
    </border>
    <border>
      <left style="medium">
        <color indexed="8"/>
      </left>
      <right style="medium">
        <color indexed="64"/>
      </right>
      <top style="medium">
        <color indexed="8"/>
      </top>
      <bottom style="medium">
        <color indexed="64"/>
      </bottom>
      <diagonal/>
    </border>
    <border>
      <left/>
      <right/>
      <top style="medium">
        <color indexed="64"/>
      </top>
      <bottom style="medium">
        <color indexed="8"/>
      </bottom>
      <diagonal/>
    </border>
    <border>
      <left style="thin">
        <color indexed="8"/>
      </left>
      <right/>
      <top style="medium">
        <color indexed="8"/>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8"/>
      </bottom>
      <diagonal/>
    </border>
    <border>
      <left/>
      <right style="thin">
        <color indexed="64"/>
      </right>
      <top style="medium">
        <color indexed="64"/>
      </top>
      <bottom style="thin">
        <color indexed="64"/>
      </bottom>
      <diagonal/>
    </border>
    <border>
      <left style="medium">
        <color indexed="64"/>
      </left>
      <right style="medium">
        <color indexed="8"/>
      </right>
      <top style="medium">
        <color indexed="64"/>
      </top>
      <bottom style="medium">
        <color indexed="64"/>
      </bottom>
      <diagonal/>
    </border>
    <border>
      <left style="medium">
        <color indexed="8"/>
      </left>
      <right style="medium">
        <color indexed="64"/>
      </right>
      <top style="medium">
        <color indexed="64"/>
      </top>
      <bottom style="medium">
        <color indexed="64"/>
      </bottom>
      <diagonal/>
    </border>
    <border>
      <left style="medium">
        <color indexed="64"/>
      </left>
      <right style="medium">
        <color indexed="8"/>
      </right>
      <top style="medium">
        <color indexed="64"/>
      </top>
      <bottom style="medium">
        <color indexed="8"/>
      </bottom>
      <diagonal/>
    </border>
    <border>
      <left style="medium">
        <color indexed="8"/>
      </left>
      <right style="medium">
        <color indexed="64"/>
      </right>
      <top style="medium">
        <color indexed="8"/>
      </top>
      <bottom style="medium">
        <color indexed="8"/>
      </bottom>
      <diagonal/>
    </border>
    <border>
      <left style="thin">
        <color indexed="8"/>
      </left>
      <right style="medium">
        <color indexed="64"/>
      </right>
      <top style="medium">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11"/>
      </right>
      <top style="medium">
        <color indexed="8"/>
      </top>
      <bottom style="thin">
        <color indexed="8"/>
      </bottom>
      <diagonal/>
    </border>
    <border>
      <left style="thin">
        <color indexed="11"/>
      </left>
      <right style="medium">
        <color indexed="64"/>
      </right>
      <top style="medium">
        <color indexed="8"/>
      </top>
      <bottom style="thin">
        <color indexed="8"/>
      </bottom>
      <diagonal/>
    </border>
    <border>
      <left style="medium">
        <color indexed="64"/>
      </left>
      <right style="thin">
        <color indexed="11"/>
      </right>
      <top style="thin">
        <color indexed="8"/>
      </top>
      <bottom style="thin">
        <color indexed="8"/>
      </bottom>
      <diagonal/>
    </border>
    <border>
      <left style="thin">
        <color indexed="11"/>
      </left>
      <right style="medium">
        <color indexed="64"/>
      </right>
      <top style="thin">
        <color indexed="8"/>
      </top>
      <bottom style="thin">
        <color indexed="8"/>
      </bottom>
      <diagonal/>
    </border>
    <border>
      <left style="medium">
        <color indexed="64"/>
      </left>
      <right style="thin">
        <color indexed="11"/>
      </right>
      <top style="thin">
        <color indexed="8"/>
      </top>
      <bottom style="medium">
        <color indexed="8"/>
      </bottom>
      <diagonal/>
    </border>
    <border>
      <left style="thin">
        <color indexed="11"/>
      </left>
      <right style="medium">
        <color indexed="64"/>
      </right>
      <top style="thin">
        <color indexed="8"/>
      </top>
      <bottom style="medium">
        <color indexed="8"/>
      </bottom>
      <diagonal/>
    </border>
    <border>
      <left style="medium">
        <color indexed="64"/>
      </left>
      <right style="thin">
        <color indexed="11"/>
      </right>
      <top style="thin">
        <color indexed="8"/>
      </top>
      <bottom style="medium">
        <color indexed="64"/>
      </bottom>
      <diagonal/>
    </border>
    <border>
      <left style="thin">
        <color indexed="11"/>
      </left>
      <right style="thin">
        <color indexed="11"/>
      </right>
      <top style="thin">
        <color indexed="8"/>
      </top>
      <bottom style="medium">
        <color indexed="64"/>
      </bottom>
      <diagonal/>
    </border>
    <border>
      <left style="thin">
        <color indexed="11"/>
      </left>
      <right style="medium">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top style="thin">
        <color indexed="8"/>
      </top>
      <bottom style="medium">
        <color indexed="64"/>
      </bottom>
      <diagonal/>
    </border>
    <border>
      <left style="medium">
        <color indexed="64"/>
      </left>
      <right/>
      <top style="medium">
        <color indexed="64"/>
      </top>
      <bottom style="medium">
        <color indexed="8"/>
      </bottom>
      <diagonal/>
    </border>
    <border>
      <left style="medium">
        <color indexed="8"/>
      </left>
      <right/>
      <top style="medium">
        <color indexed="64"/>
      </top>
      <bottom style="medium">
        <color indexed="8"/>
      </bottom>
      <diagonal/>
    </border>
    <border>
      <left style="medium">
        <color indexed="64"/>
      </left>
      <right/>
      <top style="medium">
        <color indexed="8"/>
      </top>
      <bottom style="medium">
        <color indexed="8"/>
      </bottom>
      <diagonal/>
    </border>
    <border>
      <left/>
      <right style="medium">
        <color indexed="64"/>
      </right>
      <top style="medium">
        <color indexed="8"/>
      </top>
      <bottom style="medium">
        <color indexed="8"/>
      </bottom>
      <diagonal/>
    </border>
    <border>
      <left style="medium">
        <color indexed="64"/>
      </left>
      <right/>
      <top style="medium">
        <color indexed="8"/>
      </top>
      <bottom style="medium">
        <color indexed="64"/>
      </bottom>
      <diagonal/>
    </border>
    <border>
      <left/>
      <right style="medium">
        <color indexed="8"/>
      </right>
      <top style="medium">
        <color indexed="8"/>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8"/>
      </right>
      <top style="thin">
        <color indexed="8"/>
      </top>
      <bottom style="thin">
        <color indexed="8"/>
      </bottom>
      <diagonal/>
    </border>
    <border>
      <left/>
      <right style="thin">
        <color theme="0" tint="-0.14999847407452621"/>
      </right>
      <top/>
      <bottom/>
      <diagonal/>
    </border>
    <border>
      <left/>
      <right style="thin">
        <color theme="0" tint="-0.14999847407452621"/>
      </right>
      <top style="thin">
        <color theme="0" tint="-0.14999847407452621"/>
      </top>
      <bottom style="thin">
        <color theme="0" tint="-0.14999847407452621"/>
      </bottom>
      <diagonal/>
    </border>
    <border>
      <left style="medium">
        <color indexed="8"/>
      </left>
      <right/>
      <top style="medium">
        <color theme="1"/>
      </top>
      <bottom style="medium">
        <color indexed="64"/>
      </bottom>
      <diagonal/>
    </border>
    <border>
      <left style="medium">
        <color indexed="64"/>
      </left>
      <right style="medium">
        <color indexed="64"/>
      </right>
      <top style="medium">
        <color theme="1"/>
      </top>
      <bottom style="medium">
        <color indexed="64"/>
      </bottom>
      <diagonal/>
    </border>
    <border>
      <left/>
      <right/>
      <top style="medium">
        <color theme="1"/>
      </top>
      <bottom style="medium">
        <color indexed="64"/>
      </bottom>
      <diagonal/>
    </border>
    <border>
      <left style="medium">
        <color indexed="64"/>
      </left>
      <right style="medium">
        <color theme="1"/>
      </right>
      <top style="medium">
        <color theme="1"/>
      </top>
      <bottom style="medium">
        <color indexed="64"/>
      </bottom>
      <diagonal/>
    </border>
    <border>
      <left style="thin">
        <color theme="1"/>
      </left>
      <right style="thin">
        <color theme="1"/>
      </right>
      <top style="thin">
        <color theme="1"/>
      </top>
      <bottom style="thin">
        <color theme="1"/>
      </bottom>
      <diagonal/>
    </border>
    <border>
      <left style="medium">
        <color theme="1"/>
      </left>
      <right style="thin">
        <color indexed="8"/>
      </right>
      <top style="medium">
        <color theme="1"/>
      </top>
      <bottom style="thin">
        <color indexed="8"/>
      </bottom>
      <diagonal/>
    </border>
    <border>
      <left style="thin">
        <color indexed="8"/>
      </left>
      <right style="medium">
        <color indexed="8"/>
      </right>
      <top style="medium">
        <color theme="1"/>
      </top>
      <bottom style="thin">
        <color indexed="8"/>
      </bottom>
      <diagonal/>
    </border>
    <border>
      <left style="medium">
        <color indexed="8"/>
      </left>
      <right style="medium">
        <color indexed="8"/>
      </right>
      <top style="medium">
        <color theme="1"/>
      </top>
      <bottom style="medium">
        <color indexed="8"/>
      </bottom>
      <diagonal/>
    </border>
    <border>
      <left style="medium">
        <color indexed="8"/>
      </left>
      <right style="thin">
        <color indexed="8"/>
      </right>
      <top style="medium">
        <color theme="1"/>
      </top>
      <bottom style="thin">
        <color indexed="8"/>
      </bottom>
      <diagonal/>
    </border>
    <border>
      <left style="thin">
        <color indexed="8"/>
      </left>
      <right/>
      <top style="medium">
        <color theme="1"/>
      </top>
      <bottom style="thin">
        <color indexed="8"/>
      </bottom>
      <diagonal/>
    </border>
    <border>
      <left style="thin">
        <color theme="1"/>
      </left>
      <right style="thin">
        <color theme="1"/>
      </right>
      <top style="medium">
        <color theme="1"/>
      </top>
      <bottom style="thin">
        <color theme="1"/>
      </bottom>
      <diagonal/>
    </border>
    <border>
      <left/>
      <right style="medium">
        <color indexed="8"/>
      </right>
      <top style="medium">
        <color theme="1"/>
      </top>
      <bottom style="thin">
        <color indexed="8"/>
      </bottom>
      <diagonal/>
    </border>
    <border>
      <left style="medium">
        <color indexed="8"/>
      </left>
      <right style="medium">
        <color theme="1"/>
      </right>
      <top style="medium">
        <color theme="1"/>
      </top>
      <bottom style="thin">
        <color indexed="8"/>
      </bottom>
      <diagonal/>
    </border>
    <border>
      <left style="medium">
        <color theme="1"/>
      </left>
      <right style="thin">
        <color indexed="8"/>
      </right>
      <top style="thin">
        <color indexed="8"/>
      </top>
      <bottom style="thin">
        <color indexed="8"/>
      </bottom>
      <diagonal/>
    </border>
    <border>
      <left style="medium">
        <color indexed="8"/>
      </left>
      <right style="medium">
        <color theme="1"/>
      </right>
      <top style="thin">
        <color indexed="8"/>
      </top>
      <bottom style="thin">
        <color indexed="8"/>
      </bottom>
      <diagonal/>
    </border>
    <border>
      <left style="medium">
        <color theme="1"/>
      </left>
      <right style="thin">
        <color indexed="8"/>
      </right>
      <top style="thin">
        <color indexed="8"/>
      </top>
      <bottom style="medium">
        <color theme="1"/>
      </bottom>
      <diagonal/>
    </border>
    <border>
      <left style="thin">
        <color indexed="8"/>
      </left>
      <right style="medium">
        <color indexed="8"/>
      </right>
      <top style="thin">
        <color indexed="8"/>
      </top>
      <bottom style="medium">
        <color theme="1"/>
      </bottom>
      <diagonal/>
    </border>
    <border>
      <left style="medium">
        <color indexed="8"/>
      </left>
      <right style="medium">
        <color indexed="8"/>
      </right>
      <top style="medium">
        <color indexed="8"/>
      </top>
      <bottom style="medium">
        <color theme="1"/>
      </bottom>
      <diagonal/>
    </border>
    <border>
      <left style="medium">
        <color indexed="8"/>
      </left>
      <right style="thin">
        <color indexed="8"/>
      </right>
      <top style="thin">
        <color indexed="8"/>
      </top>
      <bottom style="medium">
        <color theme="1"/>
      </bottom>
      <diagonal/>
    </border>
    <border>
      <left style="thin">
        <color indexed="8"/>
      </left>
      <right/>
      <top style="thin">
        <color indexed="8"/>
      </top>
      <bottom style="medium">
        <color theme="1"/>
      </bottom>
      <diagonal/>
    </border>
    <border>
      <left style="thin">
        <color theme="1"/>
      </left>
      <right style="thin">
        <color theme="1"/>
      </right>
      <top style="thin">
        <color theme="1"/>
      </top>
      <bottom style="medium">
        <color theme="1"/>
      </bottom>
      <diagonal/>
    </border>
    <border>
      <left/>
      <right style="medium">
        <color indexed="8"/>
      </right>
      <top style="thin">
        <color indexed="8"/>
      </top>
      <bottom style="medium">
        <color theme="1"/>
      </bottom>
      <diagonal/>
    </border>
    <border>
      <left style="medium">
        <color indexed="8"/>
      </left>
      <right style="medium">
        <color theme="1"/>
      </right>
      <top style="thin">
        <color indexed="8"/>
      </top>
      <bottom style="medium">
        <color theme="1"/>
      </bottom>
      <diagonal/>
    </border>
    <border>
      <left/>
      <right style="thin">
        <color theme="0" tint="-0.14999847407452621"/>
      </right>
      <top/>
      <bottom style="thin">
        <color theme="0" tint="-0.14999847407452621"/>
      </bottom>
      <diagonal/>
    </border>
    <border>
      <left style="medium">
        <color theme="1"/>
      </left>
      <right style="thin">
        <color theme="0" tint="-0.14999847407452621"/>
      </right>
      <top/>
      <bottom style="thin">
        <color theme="0" tint="-0.14999847407452621"/>
      </bottom>
      <diagonal/>
    </border>
    <border>
      <left style="medium">
        <color theme="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top/>
      <bottom style="thin">
        <color theme="0" tint="-0.14999847407452621"/>
      </bottom>
      <diagonal/>
    </border>
    <border>
      <left/>
      <right style="thin">
        <color theme="0" tint="-0.14999847407452621"/>
      </right>
      <top style="thin">
        <color theme="0" tint="-0.14999847407452621"/>
      </top>
      <bottom/>
      <diagonal/>
    </border>
    <border>
      <left style="medium">
        <color theme="1"/>
      </left>
      <right style="medium">
        <color theme="1"/>
      </right>
      <top style="medium">
        <color theme="1"/>
      </top>
      <bottom style="thin">
        <color indexed="8"/>
      </bottom>
      <diagonal/>
    </border>
    <border>
      <left style="medium">
        <color theme="1"/>
      </left>
      <right style="medium">
        <color theme="1"/>
      </right>
      <top style="thin">
        <color indexed="8"/>
      </top>
      <bottom style="thin">
        <color indexed="8"/>
      </bottom>
      <diagonal/>
    </border>
    <border>
      <left style="medium">
        <color theme="1"/>
      </left>
      <right style="medium">
        <color theme="1"/>
      </right>
      <top style="thin">
        <color indexed="8"/>
      </top>
      <bottom style="medium">
        <color theme="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8"/>
      </left>
      <right style="thin">
        <color indexed="8"/>
      </right>
      <top style="thin">
        <color indexed="64"/>
      </top>
      <bottom style="thin">
        <color indexed="64"/>
      </bottom>
      <diagonal/>
    </border>
    <border>
      <left style="thin">
        <color indexed="8"/>
      </left>
      <right style="thin">
        <color indexed="64"/>
      </right>
      <top style="thin">
        <color indexed="64"/>
      </top>
      <bottom style="thin">
        <color indexed="64"/>
      </bottom>
      <diagonal/>
    </border>
    <border>
      <left style="medium">
        <color indexed="64"/>
      </left>
      <right style="medium">
        <color indexed="64"/>
      </right>
      <top/>
      <bottom style="thin">
        <color indexed="8"/>
      </bottom>
      <diagonal/>
    </border>
    <border>
      <left style="medium">
        <color indexed="64"/>
      </left>
      <right style="medium">
        <color indexed="64"/>
      </right>
      <top style="thin">
        <color indexed="8"/>
      </top>
      <bottom style="thin">
        <color indexed="8"/>
      </bottom>
      <diagonal/>
    </border>
    <border>
      <left style="medium">
        <color indexed="64"/>
      </left>
      <right style="medium">
        <color indexed="64"/>
      </right>
      <top style="thin">
        <color indexed="8"/>
      </top>
      <bottom style="medium">
        <color indexed="64"/>
      </bottom>
      <diagonal/>
    </border>
    <border>
      <left/>
      <right style="thin">
        <color indexed="8"/>
      </right>
      <top style="thin">
        <color indexed="8"/>
      </top>
      <bottom/>
      <diagonal/>
    </border>
    <border>
      <left style="medium">
        <color indexed="64"/>
      </left>
      <right style="medium">
        <color indexed="64"/>
      </right>
      <top/>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medium">
        <color indexed="64"/>
      </left>
      <right/>
      <top style="thin">
        <color indexed="8"/>
      </top>
      <bottom style="thin">
        <color indexed="8"/>
      </bottom>
      <diagonal/>
    </border>
    <border>
      <left style="medium">
        <color indexed="64"/>
      </left>
      <right/>
      <top style="thin">
        <color indexed="8"/>
      </top>
      <bottom/>
      <diagonal/>
    </border>
    <border>
      <left style="medium">
        <color indexed="64"/>
      </left>
      <right/>
      <top style="thin">
        <color indexed="64"/>
      </top>
      <bottom style="thin">
        <color indexed="64"/>
      </bottom>
      <diagonal/>
    </border>
    <border>
      <left style="medium">
        <color indexed="64"/>
      </left>
      <right style="thin">
        <color indexed="8"/>
      </right>
      <top/>
      <bottom style="medium">
        <color indexed="64"/>
      </bottom>
      <diagonal/>
    </border>
    <border>
      <left style="thin">
        <color indexed="8"/>
      </left>
      <right style="thin">
        <color indexed="8"/>
      </right>
      <top/>
      <bottom style="medium">
        <color indexed="64"/>
      </bottom>
      <diagonal/>
    </border>
    <border>
      <left style="medium">
        <color indexed="8"/>
      </left>
      <right style="medium">
        <color indexed="8"/>
      </right>
      <top style="thin">
        <color indexed="64"/>
      </top>
      <bottom style="thin">
        <color indexed="64"/>
      </bottom>
      <diagonal/>
    </border>
    <border>
      <left style="thin">
        <color indexed="8"/>
      </left>
      <right/>
      <top style="thin">
        <color indexed="64"/>
      </top>
      <bottom style="thin">
        <color indexed="64"/>
      </bottom>
      <diagonal/>
    </border>
    <border>
      <left style="thin">
        <color indexed="8"/>
      </left>
      <right/>
      <top style="medium">
        <color indexed="64"/>
      </top>
      <bottom style="thin">
        <color indexed="8"/>
      </bottom>
      <diagonal/>
    </border>
    <border>
      <left/>
      <right style="medium">
        <color indexed="64"/>
      </right>
      <top style="medium">
        <color indexed="64"/>
      </top>
      <bottom style="thin">
        <color indexed="8"/>
      </bottom>
      <diagonal/>
    </border>
    <border>
      <left/>
      <right style="medium">
        <color indexed="64"/>
      </right>
      <top style="thin">
        <color indexed="8"/>
      </top>
      <bottom style="thin">
        <color indexed="8"/>
      </bottom>
      <diagonal/>
    </border>
    <border>
      <left style="medium">
        <color indexed="64"/>
      </left>
      <right/>
      <top/>
      <bottom/>
      <diagonal/>
    </border>
    <border>
      <left style="medium">
        <color indexed="64"/>
      </left>
      <right style="thin">
        <color indexed="8"/>
      </right>
      <top style="thin">
        <color indexed="64"/>
      </top>
      <bottom style="thin">
        <color indexed="64"/>
      </bottom>
      <diagonal/>
    </border>
    <border>
      <left/>
      <right style="medium">
        <color indexed="64"/>
      </right>
      <top style="thin">
        <color indexed="8"/>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8"/>
      </left>
      <right/>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thin">
        <color indexed="8"/>
      </bottom>
      <diagonal/>
    </border>
    <border>
      <left/>
      <right/>
      <top style="thin">
        <color indexed="64"/>
      </top>
      <bottom style="thin">
        <color indexed="8"/>
      </bottom>
      <diagonal/>
    </border>
    <border>
      <left/>
      <right style="thin">
        <color indexed="8"/>
      </right>
      <top style="thin">
        <color indexed="64"/>
      </top>
      <bottom style="thin">
        <color indexed="8"/>
      </bottom>
      <diagonal/>
    </border>
    <border>
      <left/>
      <right/>
      <top style="thin">
        <color theme="0"/>
      </top>
      <bottom/>
      <diagonal/>
    </border>
    <border>
      <left/>
      <right style="thin">
        <color theme="0" tint="-0.14999847407452621"/>
      </right>
      <top/>
      <bottom style="thin">
        <color theme="0" tint="-4.9989318521683403E-2"/>
      </bottom>
      <diagonal/>
    </border>
    <border>
      <left style="medium">
        <color indexed="64"/>
      </left>
      <right style="medium">
        <color indexed="8"/>
      </right>
      <top style="medium">
        <color indexed="64"/>
      </top>
      <bottom style="thin">
        <color indexed="8"/>
      </bottom>
      <diagonal/>
    </border>
    <border>
      <left style="medium">
        <color indexed="8"/>
      </left>
      <right style="medium">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medium">
        <color indexed="64"/>
      </right>
      <top style="medium">
        <color indexed="64"/>
      </top>
      <bottom style="thin">
        <color indexed="8"/>
      </bottom>
      <diagonal/>
    </border>
    <border>
      <left style="medium">
        <color indexed="64"/>
      </left>
      <right style="medium">
        <color indexed="8"/>
      </right>
      <top style="thin">
        <color indexed="8"/>
      </top>
      <bottom style="thin">
        <color indexed="8"/>
      </bottom>
      <diagonal/>
    </border>
    <border>
      <left style="medium">
        <color indexed="8"/>
      </left>
      <right style="medium">
        <color indexed="64"/>
      </right>
      <top style="thin">
        <color indexed="8"/>
      </top>
      <bottom style="thin">
        <color indexed="8"/>
      </bottom>
      <diagonal/>
    </border>
    <border>
      <left style="medium">
        <color indexed="64"/>
      </left>
      <right style="medium">
        <color indexed="8"/>
      </right>
      <top style="thin">
        <color indexed="8"/>
      </top>
      <bottom style="medium">
        <color indexed="64"/>
      </bottom>
      <diagonal/>
    </border>
    <border>
      <left style="medium">
        <color indexed="8"/>
      </left>
      <right style="medium">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medium">
        <color indexed="8"/>
      </right>
      <top style="thin">
        <color indexed="8"/>
      </top>
      <bottom style="medium">
        <color indexed="64"/>
      </bottom>
      <diagonal/>
    </border>
    <border>
      <left style="medium">
        <color indexed="8"/>
      </left>
      <right style="medium">
        <color indexed="64"/>
      </right>
      <top style="thin">
        <color indexed="8"/>
      </top>
      <bottom style="medium">
        <color indexed="64"/>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64"/>
      </right>
      <top style="medium">
        <color indexed="64"/>
      </top>
      <bottom style="thin">
        <color indexed="64"/>
      </bottom>
      <diagonal/>
    </border>
    <border>
      <left/>
      <right style="medium">
        <color indexed="64"/>
      </right>
      <top/>
      <bottom style="thin">
        <color indexed="8"/>
      </bottom>
      <diagonal/>
    </border>
    <border>
      <left/>
      <right style="thin">
        <color indexed="64"/>
      </right>
      <top/>
      <bottom style="thin">
        <color indexed="64"/>
      </bottom>
      <diagonal/>
    </border>
    <border>
      <left style="medium">
        <color indexed="8"/>
      </left>
      <right style="medium">
        <color indexed="8"/>
      </right>
      <top style="medium">
        <color indexed="8"/>
      </top>
      <bottom style="thin">
        <color indexed="64"/>
      </bottom>
      <diagonal/>
    </border>
    <border>
      <left style="medium">
        <color indexed="8"/>
      </left>
      <right/>
      <top style="medium">
        <color indexed="8"/>
      </top>
      <bottom style="thin">
        <color indexed="64"/>
      </bottom>
      <diagonal/>
    </border>
    <border>
      <left/>
      <right/>
      <top style="medium">
        <color indexed="8"/>
      </top>
      <bottom style="thin">
        <color indexed="64"/>
      </bottom>
      <diagonal/>
    </border>
    <border>
      <left/>
      <right style="thin">
        <color indexed="64"/>
      </right>
      <top style="medium">
        <color indexed="8"/>
      </top>
      <bottom style="thin">
        <color indexed="64"/>
      </bottom>
      <diagonal/>
    </border>
    <border>
      <left style="medium">
        <color indexed="8"/>
      </left>
      <right style="medium">
        <color indexed="8"/>
      </right>
      <top/>
      <bottom style="thin">
        <color indexed="64"/>
      </bottom>
      <diagonal/>
    </border>
    <border>
      <left/>
      <right style="medium">
        <color indexed="64"/>
      </right>
      <top/>
      <bottom/>
      <diagonal/>
    </border>
    <border>
      <left style="medium">
        <color indexed="8"/>
      </left>
      <right style="thin">
        <color indexed="8"/>
      </right>
      <top style="medium">
        <color indexed="8"/>
      </top>
      <bottom/>
      <diagonal/>
    </border>
    <border>
      <left style="thin">
        <color indexed="64"/>
      </left>
      <right style="thin">
        <color indexed="64"/>
      </right>
      <top/>
      <bottom style="thin">
        <color indexed="64"/>
      </bottom>
      <diagonal/>
    </border>
    <border>
      <left style="thin">
        <color indexed="64"/>
      </left>
      <right style="thin">
        <color indexed="8"/>
      </right>
      <top style="thin">
        <color indexed="64"/>
      </top>
      <bottom style="medium">
        <color indexed="8"/>
      </bottom>
      <diagonal/>
    </border>
  </borders>
  <cellStyleXfs count="9">
    <xf numFmtId="0" fontId="0" fillId="0" borderId="0" applyNumberFormat="0" applyFill="0" applyBorder="0" applyProtection="0"/>
    <xf numFmtId="0" fontId="7" fillId="0" borderId="8"/>
    <xf numFmtId="0" fontId="6" fillId="0" borderId="8"/>
    <xf numFmtId="0" fontId="5" fillId="0" borderId="8"/>
    <xf numFmtId="0" fontId="4" fillId="0" borderId="8"/>
    <xf numFmtId="0" fontId="3" fillId="0" borderId="8"/>
    <xf numFmtId="0" fontId="2" fillId="0" borderId="8"/>
    <xf numFmtId="0" fontId="1" fillId="0" borderId="8"/>
    <xf numFmtId="43" fontId="47" fillId="0" borderId="0" applyFont="0" applyFill="0" applyBorder="0" applyAlignment="0" applyProtection="0"/>
  </cellStyleXfs>
  <cellXfs count="765">
    <xf numFmtId="0" fontId="0" fillId="0" borderId="0" xfId="0"/>
    <xf numFmtId="0" fontId="0" fillId="0" borderId="4" xfId="0" applyBorder="1"/>
    <xf numFmtId="0" fontId="0" fillId="0" borderId="5" xfId="0" applyBorder="1"/>
    <xf numFmtId="0" fontId="0" fillId="0" borderId="6" xfId="0" applyBorder="1"/>
    <xf numFmtId="0" fontId="0" fillId="2" borderId="8" xfId="0" applyNumberFormat="1" applyFill="1" applyBorder="1"/>
    <xf numFmtId="0" fontId="0" fillId="0" borderId="8" xfId="0" applyBorder="1"/>
    <xf numFmtId="0" fontId="0" fillId="0" borderId="2" xfId="0" applyBorder="1"/>
    <xf numFmtId="0" fontId="0" fillId="0" borderId="9" xfId="0" applyBorder="1"/>
    <xf numFmtId="0" fontId="0" fillId="0" borderId="14" xfId="0" applyBorder="1"/>
    <xf numFmtId="0" fontId="0" fillId="2" borderId="14" xfId="0" applyNumberFormat="1" applyFill="1" applyBorder="1"/>
    <xf numFmtId="0" fontId="0" fillId="0" borderId="15" xfId="0" applyBorder="1"/>
    <xf numFmtId="0" fontId="0" fillId="2" borderId="17" xfId="0" applyNumberFormat="1" applyFill="1" applyBorder="1"/>
    <xf numFmtId="0" fontId="11" fillId="2" borderId="7" xfId="0" applyNumberFormat="1" applyFont="1" applyFill="1" applyBorder="1"/>
    <xf numFmtId="0" fontId="11" fillId="2" borderId="2" xfId="0" applyNumberFormat="1" applyFont="1" applyFill="1" applyBorder="1"/>
    <xf numFmtId="0" fontId="0" fillId="0" borderId="7" xfId="0" applyBorder="1"/>
    <xf numFmtId="0" fontId="0" fillId="0" borderId="19" xfId="0" applyBorder="1"/>
    <xf numFmtId="0" fontId="0" fillId="0" borderId="20" xfId="0" applyBorder="1"/>
    <xf numFmtId="165" fontId="0" fillId="2" borderId="30" xfId="0" applyNumberFormat="1" applyFill="1" applyBorder="1"/>
    <xf numFmtId="165" fontId="0" fillId="2" borderId="33" xfId="0" applyNumberFormat="1" applyFill="1" applyBorder="1"/>
    <xf numFmtId="165" fontId="0" fillId="2" borderId="35" xfId="0" applyNumberFormat="1" applyFill="1" applyBorder="1"/>
    <xf numFmtId="0" fontId="0" fillId="0" borderId="0" xfId="0" applyNumberFormat="1"/>
    <xf numFmtId="4" fontId="13" fillId="0" borderId="42" xfId="0" applyNumberFormat="1" applyFont="1" applyBorder="1"/>
    <xf numFmtId="4" fontId="13" fillId="0" borderId="41" xfId="0" applyNumberFormat="1" applyFont="1" applyBorder="1"/>
    <xf numFmtId="4" fontId="8" fillId="0" borderId="41" xfId="0" applyNumberFormat="1" applyFont="1" applyBorder="1" applyAlignment="1">
      <alignment horizontal="center"/>
    </xf>
    <xf numFmtId="0" fontId="0" fillId="0" borderId="41" xfId="0" applyNumberFormat="1" applyBorder="1"/>
    <xf numFmtId="1" fontId="0" fillId="5" borderId="29" xfId="0" applyNumberFormat="1" applyFill="1" applyBorder="1" applyAlignment="1">
      <alignment horizontal="center"/>
    </xf>
    <xf numFmtId="49" fontId="23" fillId="2" borderId="43" xfId="0" applyNumberFormat="1" applyFont="1" applyFill="1" applyBorder="1"/>
    <xf numFmtId="49" fontId="23" fillId="2" borderId="46" xfId="0" applyNumberFormat="1" applyFont="1" applyFill="1" applyBorder="1"/>
    <xf numFmtId="2" fontId="15" fillId="0" borderId="41" xfId="0" applyNumberFormat="1" applyFont="1" applyBorder="1" applyAlignment="1">
      <alignment horizontal="right"/>
    </xf>
    <xf numFmtId="0" fontId="0" fillId="2" borderId="47" xfId="0" applyFill="1" applyBorder="1" applyAlignment="1">
      <alignment horizontal="center"/>
    </xf>
    <xf numFmtId="49" fontId="8" fillId="6" borderId="29" xfId="0" applyNumberFormat="1" applyFont="1" applyFill="1" applyBorder="1" applyAlignment="1">
      <alignment horizontal="center"/>
    </xf>
    <xf numFmtId="49" fontId="22" fillId="4" borderId="29" xfId="0" applyNumberFormat="1" applyFont="1" applyFill="1" applyBorder="1" applyAlignment="1">
      <alignment horizontal="center" vertical="center"/>
    </xf>
    <xf numFmtId="49" fontId="0" fillId="6" borderId="45" xfId="0" applyNumberFormat="1" applyFill="1" applyBorder="1" applyAlignment="1">
      <alignment horizontal="center"/>
    </xf>
    <xf numFmtId="165" fontId="22" fillId="2" borderId="29" xfId="0" applyNumberFormat="1" applyFont="1" applyFill="1" applyBorder="1"/>
    <xf numFmtId="165" fontId="0" fillId="2" borderId="29" xfId="0" applyNumberFormat="1" applyFill="1" applyBorder="1"/>
    <xf numFmtId="165" fontId="0" fillId="2" borderId="49" xfId="0" applyNumberFormat="1" applyFill="1" applyBorder="1"/>
    <xf numFmtId="49" fontId="0" fillId="2" borderId="50" xfId="0" applyNumberFormat="1" applyFill="1" applyBorder="1" applyAlignment="1">
      <alignment horizontal="center"/>
    </xf>
    <xf numFmtId="49" fontId="0" fillId="2" borderId="51" xfId="0" applyNumberFormat="1" applyFill="1" applyBorder="1"/>
    <xf numFmtId="165" fontId="0" fillId="2" borderId="52" xfId="0" applyNumberFormat="1" applyFill="1" applyBorder="1"/>
    <xf numFmtId="49" fontId="0" fillId="2" borderId="21" xfId="0" applyNumberFormat="1" applyFill="1" applyBorder="1" applyAlignment="1">
      <alignment horizontal="center"/>
    </xf>
    <xf numFmtId="49" fontId="0" fillId="2" borderId="53" xfId="0" applyNumberFormat="1" applyFill="1" applyBorder="1"/>
    <xf numFmtId="165" fontId="0" fillId="2" borderId="54" xfId="0" applyNumberFormat="1" applyFill="1" applyBorder="1"/>
    <xf numFmtId="49" fontId="0" fillId="2" borderId="38" xfId="0" applyNumberFormat="1" applyFill="1" applyBorder="1" applyAlignment="1">
      <alignment horizontal="center"/>
    </xf>
    <xf numFmtId="165" fontId="0" fillId="2" borderId="48" xfId="0" applyNumberFormat="1" applyFill="1" applyBorder="1"/>
    <xf numFmtId="49" fontId="18" fillId="0" borderId="41" xfId="0" applyNumberFormat="1" applyFont="1" applyBorder="1" applyAlignment="1">
      <alignment horizontal="left"/>
    </xf>
    <xf numFmtId="165" fontId="18" fillId="0" borderId="41" xfId="0" applyNumberFormat="1" applyFont="1" applyBorder="1" applyAlignment="1">
      <alignment horizontal="right"/>
    </xf>
    <xf numFmtId="165" fontId="18" fillId="0" borderId="41" xfId="0" applyNumberFormat="1" applyFont="1" applyBorder="1"/>
    <xf numFmtId="165" fontId="16" fillId="0" borderId="41" xfId="0" applyNumberFormat="1" applyFont="1" applyBorder="1"/>
    <xf numFmtId="165" fontId="0" fillId="2" borderId="48" xfId="0" applyNumberFormat="1" applyFill="1" applyBorder="1" applyAlignment="1">
      <alignment horizontal="right"/>
    </xf>
    <xf numFmtId="165" fontId="0" fillId="2" borderId="51" xfId="0" applyNumberFormat="1" applyFill="1" applyBorder="1" applyAlignment="1">
      <alignment horizontal="right"/>
    </xf>
    <xf numFmtId="165" fontId="0" fillId="2" borderId="53" xfId="0" applyNumberFormat="1" applyFill="1" applyBorder="1" applyAlignment="1">
      <alignment horizontal="right"/>
    </xf>
    <xf numFmtId="49" fontId="8" fillId="0" borderId="41" xfId="0" applyNumberFormat="1" applyFont="1" applyBorder="1"/>
    <xf numFmtId="1" fontId="0" fillId="0" borderId="41" xfId="0" applyNumberFormat="1" applyBorder="1" applyAlignment="1">
      <alignment horizontal="center"/>
    </xf>
    <xf numFmtId="165" fontId="0" fillId="0" borderId="41" xfId="0" applyNumberFormat="1" applyBorder="1" applyAlignment="1">
      <alignment horizontal="right"/>
    </xf>
    <xf numFmtId="4" fontId="0" fillId="0" borderId="41" xfId="0" applyNumberFormat="1" applyBorder="1" applyAlignment="1">
      <alignment horizontal="left"/>
    </xf>
    <xf numFmtId="165" fontId="0" fillId="2" borderId="30" xfId="0" applyNumberFormat="1" applyFill="1" applyBorder="1" applyAlignment="1">
      <alignment horizontal="center"/>
    </xf>
    <xf numFmtId="165" fontId="0" fillId="0" borderId="41" xfId="0" applyNumberFormat="1" applyBorder="1"/>
    <xf numFmtId="49" fontId="0" fillId="0" borderId="41" xfId="0" applyNumberFormat="1" applyBorder="1" applyAlignment="1">
      <alignment horizontal="center"/>
    </xf>
    <xf numFmtId="165" fontId="0" fillId="2" borderId="49" xfId="0" applyNumberFormat="1" applyFill="1" applyBorder="1" applyAlignment="1">
      <alignment horizontal="right"/>
    </xf>
    <xf numFmtId="165" fontId="0" fillId="2" borderId="52" xfId="0" applyNumberFormat="1" applyFill="1" applyBorder="1" applyAlignment="1">
      <alignment horizontal="right"/>
    </xf>
    <xf numFmtId="0" fontId="0" fillId="2" borderId="41" xfId="0" applyFill="1" applyBorder="1"/>
    <xf numFmtId="2" fontId="0" fillId="2" borderId="41" xfId="0" applyNumberFormat="1" applyFill="1" applyBorder="1" applyAlignment="1">
      <alignment horizontal="center"/>
    </xf>
    <xf numFmtId="2" fontId="0" fillId="2" borderId="41" xfId="0" applyNumberFormat="1" applyFill="1" applyBorder="1" applyAlignment="1">
      <alignment horizontal="left"/>
    </xf>
    <xf numFmtId="4" fontId="0" fillId="2" borderId="41" xfId="0" applyNumberFormat="1" applyFill="1" applyBorder="1" applyAlignment="1">
      <alignment horizontal="right"/>
    </xf>
    <xf numFmtId="4" fontId="0" fillId="2" borderId="41" xfId="0" applyNumberFormat="1" applyFill="1" applyBorder="1" applyAlignment="1">
      <alignment horizontal="left"/>
    </xf>
    <xf numFmtId="4" fontId="8" fillId="2" borderId="41" xfId="0" applyNumberFormat="1" applyFont="1" applyFill="1" applyBorder="1"/>
    <xf numFmtId="49" fontId="25" fillId="2" borderId="41" xfId="0" applyNumberFormat="1" applyFont="1" applyFill="1" applyBorder="1"/>
    <xf numFmtId="2" fontId="26" fillId="2" borderId="41" xfId="0" applyNumberFormat="1" applyFont="1" applyFill="1" applyBorder="1" applyAlignment="1">
      <alignment horizontal="center"/>
    </xf>
    <xf numFmtId="2" fontId="27" fillId="2" borderId="41" xfId="0" applyNumberFormat="1" applyFont="1" applyFill="1" applyBorder="1" applyAlignment="1">
      <alignment horizontal="left"/>
    </xf>
    <xf numFmtId="4" fontId="27" fillId="2" borderId="41" xfId="0" applyNumberFormat="1" applyFont="1" applyFill="1" applyBorder="1" applyAlignment="1">
      <alignment horizontal="right"/>
    </xf>
    <xf numFmtId="4" fontId="27" fillId="2" borderId="41" xfId="0" applyNumberFormat="1" applyFont="1" applyFill="1" applyBorder="1" applyAlignment="1">
      <alignment horizontal="left"/>
    </xf>
    <xf numFmtId="4" fontId="25" fillId="2" borderId="41" xfId="0" applyNumberFormat="1" applyFont="1" applyFill="1" applyBorder="1"/>
    <xf numFmtId="4" fontId="22" fillId="2" borderId="41" xfId="0" applyNumberFormat="1" applyFont="1" applyFill="1" applyBorder="1"/>
    <xf numFmtId="4" fontId="28" fillId="2" borderId="41" xfId="0" applyNumberFormat="1" applyFont="1" applyFill="1" applyBorder="1"/>
    <xf numFmtId="49" fontId="8" fillId="2" borderId="41" xfId="0" applyNumberFormat="1" applyFont="1" applyFill="1" applyBorder="1"/>
    <xf numFmtId="2" fontId="19" fillId="2" borderId="41" xfId="0" applyNumberFormat="1" applyFont="1" applyFill="1" applyBorder="1" applyAlignment="1">
      <alignment horizontal="center"/>
    </xf>
    <xf numFmtId="2" fontId="20" fillId="2" borderId="41" xfId="0" applyNumberFormat="1" applyFont="1" applyFill="1" applyBorder="1" applyAlignment="1">
      <alignment horizontal="left"/>
    </xf>
    <xf numFmtId="4" fontId="20" fillId="2" borderId="41" xfId="0" applyNumberFormat="1" applyFont="1" applyFill="1" applyBorder="1" applyAlignment="1">
      <alignment horizontal="right"/>
    </xf>
    <xf numFmtId="4" fontId="20" fillId="2" borderId="41" xfId="0" applyNumberFormat="1" applyFont="1" applyFill="1" applyBorder="1" applyAlignment="1">
      <alignment horizontal="left"/>
    </xf>
    <xf numFmtId="4" fontId="0" fillId="2" borderId="41" xfId="0" applyNumberFormat="1" applyFill="1" applyBorder="1"/>
    <xf numFmtId="4" fontId="20" fillId="2" borderId="41" xfId="0" applyNumberFormat="1" applyFont="1" applyFill="1" applyBorder="1"/>
    <xf numFmtId="0" fontId="0" fillId="0" borderId="64" xfId="0" applyBorder="1"/>
    <xf numFmtId="0" fontId="0" fillId="0" borderId="62" xfId="0" applyBorder="1"/>
    <xf numFmtId="0" fontId="0" fillId="0" borderId="63" xfId="0" applyBorder="1"/>
    <xf numFmtId="49" fontId="0" fillId="2" borderId="52" xfId="0" applyNumberFormat="1" applyFill="1" applyBorder="1" applyAlignment="1">
      <alignment horizontal="center"/>
    </xf>
    <xf numFmtId="49" fontId="0" fillId="2" borderId="61" xfId="0" applyNumberFormat="1" applyFill="1" applyBorder="1"/>
    <xf numFmtId="0" fontId="0" fillId="2" borderId="62" xfId="0" applyNumberFormat="1" applyFill="1" applyBorder="1"/>
    <xf numFmtId="0" fontId="0" fillId="2" borderId="63" xfId="0" applyNumberFormat="1" applyFill="1" applyBorder="1"/>
    <xf numFmtId="167" fontId="0" fillId="2" borderId="52" xfId="0" applyNumberFormat="1" applyFill="1" applyBorder="1" applyAlignment="1">
      <alignment horizontal="center"/>
    </xf>
    <xf numFmtId="165" fontId="8" fillId="2" borderId="52" xfId="0" applyNumberFormat="1" applyFont="1" applyFill="1" applyBorder="1" applyAlignment="1">
      <alignment horizontal="right"/>
    </xf>
    <xf numFmtId="0" fontId="0" fillId="0" borderId="65" xfId="0" applyBorder="1"/>
    <xf numFmtId="0" fontId="0" fillId="0" borderId="66" xfId="0" applyBorder="1"/>
    <xf numFmtId="0" fontId="0" fillId="0" borderId="67" xfId="0" applyBorder="1"/>
    <xf numFmtId="49" fontId="0" fillId="2" borderId="68" xfId="0" applyNumberFormat="1" applyFill="1" applyBorder="1"/>
    <xf numFmtId="49" fontId="0" fillId="2" borderId="8" xfId="0" applyNumberFormat="1" applyFill="1" applyBorder="1"/>
    <xf numFmtId="0" fontId="0" fillId="0" borderId="69" xfId="0" applyBorder="1"/>
    <xf numFmtId="0" fontId="0" fillId="0" borderId="70" xfId="0" applyBorder="1"/>
    <xf numFmtId="0" fontId="0" fillId="0" borderId="71" xfId="0" applyBorder="1"/>
    <xf numFmtId="49" fontId="0" fillId="2" borderId="65" xfId="0" applyNumberFormat="1" applyFill="1" applyBorder="1"/>
    <xf numFmtId="165" fontId="0" fillId="2" borderId="9" xfId="0" applyNumberFormat="1" applyFill="1" applyBorder="1"/>
    <xf numFmtId="0" fontId="0" fillId="2" borderId="68" xfId="0" applyNumberFormat="1" applyFill="1" applyBorder="1"/>
    <xf numFmtId="0" fontId="0" fillId="2" borderId="9" xfId="0" applyNumberFormat="1" applyFill="1" applyBorder="1"/>
    <xf numFmtId="49" fontId="0" fillId="2" borderId="14" xfId="0" applyNumberFormat="1" applyFill="1" applyBorder="1"/>
    <xf numFmtId="0" fontId="0" fillId="0" borderId="11" xfId="0" applyBorder="1"/>
    <xf numFmtId="0" fontId="0" fillId="0" borderId="68" xfId="0" applyBorder="1"/>
    <xf numFmtId="0" fontId="0" fillId="2" borderId="72" xfId="0" applyNumberFormat="1" applyFill="1" applyBorder="1"/>
    <xf numFmtId="0" fontId="0" fillId="2" borderId="19" xfId="0" applyNumberFormat="1" applyFill="1" applyBorder="1"/>
    <xf numFmtId="0" fontId="0" fillId="2" borderId="20" xfId="0" applyNumberFormat="1" applyFill="1" applyBorder="1"/>
    <xf numFmtId="49" fontId="12" fillId="3" borderId="73" xfId="0" applyNumberFormat="1" applyFont="1" applyFill="1" applyBorder="1"/>
    <xf numFmtId="17" fontId="17" fillId="2" borderId="74" xfId="0" applyNumberFormat="1" applyFont="1" applyFill="1" applyBorder="1"/>
    <xf numFmtId="17" fontId="17" fillId="2" borderId="75" xfId="0" applyNumberFormat="1" applyFont="1" applyFill="1" applyBorder="1"/>
    <xf numFmtId="49" fontId="17" fillId="2" borderId="51" xfId="0" applyNumberFormat="1" applyFont="1" applyFill="1" applyBorder="1"/>
    <xf numFmtId="0" fontId="17" fillId="2" borderId="52" xfId="0" applyNumberFormat="1" applyFont="1" applyFill="1" applyBorder="1"/>
    <xf numFmtId="0" fontId="17" fillId="2" borderId="21" xfId="0" applyNumberFormat="1" applyFont="1" applyFill="1" applyBorder="1"/>
    <xf numFmtId="49" fontId="17" fillId="3" borderId="51" xfId="0" applyNumberFormat="1" applyFont="1" applyFill="1" applyBorder="1"/>
    <xf numFmtId="0" fontId="17" fillId="3" borderId="52" xfId="0" applyNumberFormat="1" applyFont="1" applyFill="1" applyBorder="1"/>
    <xf numFmtId="0" fontId="17" fillId="3" borderId="21" xfId="0" applyNumberFormat="1" applyFont="1" applyFill="1" applyBorder="1"/>
    <xf numFmtId="49" fontId="17" fillId="8" borderId="51" xfId="0" applyNumberFormat="1" applyFont="1" applyFill="1" applyBorder="1"/>
    <xf numFmtId="0" fontId="17" fillId="8" borderId="52" xfId="0" applyNumberFormat="1" applyFont="1" applyFill="1" applyBorder="1"/>
    <xf numFmtId="0" fontId="17" fillId="8" borderId="21" xfId="0" applyNumberFormat="1" applyFont="1" applyFill="1" applyBorder="1"/>
    <xf numFmtId="0" fontId="0" fillId="2" borderId="76" xfId="0" applyNumberFormat="1" applyFill="1" applyBorder="1"/>
    <xf numFmtId="0" fontId="0" fillId="2" borderId="66" xfId="0" applyNumberFormat="1" applyFill="1" applyBorder="1"/>
    <xf numFmtId="0" fontId="0" fillId="2" borderId="77" xfId="0" applyNumberFormat="1" applyFill="1" applyBorder="1"/>
    <xf numFmtId="0" fontId="0" fillId="2" borderId="78" xfId="0" applyNumberFormat="1" applyFill="1" applyBorder="1"/>
    <xf numFmtId="0" fontId="0" fillId="2" borderId="52" xfId="0" applyNumberFormat="1" applyFill="1" applyBorder="1"/>
    <xf numFmtId="0" fontId="0" fillId="2" borderId="79" xfId="0" applyNumberFormat="1" applyFill="1" applyBorder="1"/>
    <xf numFmtId="168" fontId="0" fillId="2" borderId="80" xfId="0" applyNumberFormat="1" applyFill="1" applyBorder="1"/>
    <xf numFmtId="49" fontId="12" fillId="8" borderId="14" xfId="0" applyNumberFormat="1" applyFont="1" applyFill="1" applyBorder="1"/>
    <xf numFmtId="0" fontId="12" fillId="8" borderId="8" xfId="0" applyNumberFormat="1" applyFont="1" applyFill="1" applyBorder="1"/>
    <xf numFmtId="0" fontId="0" fillId="8" borderId="8" xfId="0" applyNumberFormat="1" applyFill="1" applyBorder="1"/>
    <xf numFmtId="0" fontId="0" fillId="8" borderId="15" xfId="0" applyNumberFormat="1" applyFill="1" applyBorder="1"/>
    <xf numFmtId="49" fontId="0" fillId="3" borderId="51" xfId="0" applyNumberFormat="1" applyFill="1" applyBorder="1"/>
    <xf numFmtId="0" fontId="0" fillId="3" borderId="52" xfId="0" applyNumberFormat="1" applyFill="1" applyBorder="1"/>
    <xf numFmtId="168" fontId="0" fillId="2" borderId="13" xfId="0" applyNumberFormat="1" applyFill="1" applyBorder="1"/>
    <xf numFmtId="0" fontId="0" fillId="2" borderId="15" xfId="0" applyNumberFormat="1" applyFill="1" applyBorder="1"/>
    <xf numFmtId="0" fontId="0" fillId="2" borderId="54" xfId="0" applyNumberFormat="1" applyFill="1" applyBorder="1"/>
    <xf numFmtId="0" fontId="0" fillId="2" borderId="81" xfId="0" applyNumberFormat="1" applyFill="1" applyBorder="1"/>
    <xf numFmtId="168" fontId="8" fillId="2" borderId="82" xfId="0" applyNumberFormat="1" applyFont="1" applyFill="1" applyBorder="1"/>
    <xf numFmtId="0" fontId="0" fillId="2" borderId="16" xfId="0" applyNumberFormat="1" applyFill="1" applyBorder="1"/>
    <xf numFmtId="0" fontId="0" fillId="2" borderId="18" xfId="0" applyNumberFormat="1" applyFill="1" applyBorder="1"/>
    <xf numFmtId="0" fontId="20" fillId="2" borderId="8" xfId="0" applyNumberFormat="1" applyFont="1" applyFill="1" applyBorder="1"/>
    <xf numFmtId="0" fontId="20" fillId="2" borderId="9" xfId="0" applyNumberFormat="1" applyFont="1" applyFill="1" applyBorder="1"/>
    <xf numFmtId="49" fontId="0" fillId="8" borderId="8" xfId="0" applyNumberFormat="1" applyFill="1" applyBorder="1"/>
    <xf numFmtId="168" fontId="20" fillId="2" borderId="8" xfId="0" applyNumberFormat="1" applyFont="1" applyFill="1" applyBorder="1"/>
    <xf numFmtId="168" fontId="20" fillId="2" borderId="9" xfId="0" applyNumberFormat="1" applyFont="1" applyFill="1" applyBorder="1"/>
    <xf numFmtId="49" fontId="10" fillId="2" borderId="73" xfId="0" applyNumberFormat="1" applyFont="1" applyFill="1" applyBorder="1"/>
    <xf numFmtId="17" fontId="19" fillId="2" borderId="74" xfId="0" applyNumberFormat="1" applyFont="1" applyFill="1" applyBorder="1"/>
    <xf numFmtId="17" fontId="19" fillId="2" borderId="75" xfId="0" applyNumberFormat="1" applyFont="1" applyFill="1" applyBorder="1"/>
    <xf numFmtId="0" fontId="11" fillId="2" borderId="14" xfId="0" applyNumberFormat="1" applyFont="1" applyFill="1" applyBorder="1"/>
    <xf numFmtId="49" fontId="19" fillId="2" borderId="51" xfId="0" applyNumberFormat="1" applyFont="1" applyFill="1" applyBorder="1"/>
    <xf numFmtId="0" fontId="19" fillId="2" borderId="52" xfId="0" applyNumberFormat="1" applyFont="1" applyFill="1" applyBorder="1"/>
    <xf numFmtId="0" fontId="19" fillId="2" borderId="21" xfId="0" applyNumberFormat="1" applyFont="1" applyFill="1" applyBorder="1"/>
    <xf numFmtId="49" fontId="19" fillId="8" borderId="51" xfId="0" applyNumberFormat="1" applyFont="1" applyFill="1" applyBorder="1"/>
    <xf numFmtId="0" fontId="19" fillId="8" borderId="52" xfId="0" applyNumberFormat="1" applyFont="1" applyFill="1" applyBorder="1"/>
    <xf numFmtId="0" fontId="19" fillId="8" borderId="21" xfId="0" applyNumberFormat="1" applyFont="1" applyFill="1" applyBorder="1"/>
    <xf numFmtId="0" fontId="11" fillId="2" borderId="76" xfId="0" applyNumberFormat="1" applyFont="1" applyFill="1" applyBorder="1"/>
    <xf numFmtId="0" fontId="11" fillId="2" borderId="62" xfId="0" applyNumberFormat="1" applyFont="1" applyFill="1" applyBorder="1"/>
    <xf numFmtId="0" fontId="11" fillId="2" borderId="66" xfId="0" applyNumberFormat="1" applyFont="1" applyFill="1" applyBorder="1"/>
    <xf numFmtId="0" fontId="11" fillId="2" borderId="77" xfId="0" applyNumberFormat="1" applyFont="1" applyFill="1" applyBorder="1"/>
    <xf numFmtId="49" fontId="11" fillId="8" borderId="66" xfId="0" applyNumberFormat="1" applyFont="1" applyFill="1" applyBorder="1"/>
    <xf numFmtId="0" fontId="11" fillId="8" borderId="66" xfId="0" applyNumberFormat="1" applyFont="1" applyFill="1" applyBorder="1"/>
    <xf numFmtId="0" fontId="11" fillId="8" borderId="78" xfId="0" applyNumberFormat="1" applyFont="1" applyFill="1" applyBorder="1"/>
    <xf numFmtId="49" fontId="11" fillId="2" borderId="51" xfId="0" applyNumberFormat="1" applyFont="1" applyFill="1" applyBorder="1"/>
    <xf numFmtId="0" fontId="11" fillId="2" borderId="52" xfId="0" applyNumberFormat="1" applyFont="1" applyFill="1" applyBorder="1"/>
    <xf numFmtId="0" fontId="11" fillId="2" borderId="79" xfId="0" applyNumberFormat="1" applyFont="1" applyFill="1" applyBorder="1"/>
    <xf numFmtId="168" fontId="11" fillId="2" borderId="80" xfId="0" applyNumberFormat="1" applyFont="1" applyFill="1" applyBorder="1"/>
    <xf numFmtId="49" fontId="11" fillId="8" borderId="8" xfId="0" applyNumberFormat="1" applyFont="1" applyFill="1" applyBorder="1"/>
    <xf numFmtId="0" fontId="11" fillId="8" borderId="8" xfId="0" applyNumberFormat="1" applyFont="1" applyFill="1" applyBorder="1"/>
    <xf numFmtId="0" fontId="11" fillId="8" borderId="15" xfId="0" applyNumberFormat="1" applyFont="1" applyFill="1" applyBorder="1"/>
    <xf numFmtId="168" fontId="11" fillId="2" borderId="13" xfId="0" applyNumberFormat="1" applyFont="1" applyFill="1" applyBorder="1"/>
    <xf numFmtId="0" fontId="11" fillId="2" borderId="8" xfId="0" applyNumberFormat="1" applyFont="1" applyFill="1" applyBorder="1"/>
    <xf numFmtId="0" fontId="11" fillId="2" borderId="15" xfId="0" applyNumberFormat="1" applyFont="1" applyFill="1" applyBorder="1"/>
    <xf numFmtId="49" fontId="11" fillId="2" borderId="53" xfId="0" applyNumberFormat="1" applyFont="1" applyFill="1" applyBorder="1"/>
    <xf numFmtId="0" fontId="11" fillId="2" borderId="54" xfId="0" applyNumberFormat="1" applyFont="1" applyFill="1" applyBorder="1"/>
    <xf numFmtId="0" fontId="11" fillId="2" borderId="81" xfId="0" applyNumberFormat="1" applyFont="1" applyFill="1" applyBorder="1"/>
    <xf numFmtId="168" fontId="9" fillId="2" borderId="82" xfId="0" applyNumberFormat="1" applyFont="1" applyFill="1" applyBorder="1"/>
    <xf numFmtId="0" fontId="11" fillId="2" borderId="16" xfId="0" applyNumberFormat="1" applyFont="1" applyFill="1" applyBorder="1"/>
    <xf numFmtId="0" fontId="11" fillId="2" borderId="17" xfId="0" applyNumberFormat="1" applyFont="1" applyFill="1" applyBorder="1"/>
    <xf numFmtId="0" fontId="11" fillId="2" borderId="18" xfId="0" applyNumberFormat="1" applyFont="1" applyFill="1" applyBorder="1"/>
    <xf numFmtId="0" fontId="11" fillId="9" borderId="1" xfId="0" applyNumberFormat="1" applyFont="1" applyFill="1" applyBorder="1"/>
    <xf numFmtId="0" fontId="11" fillId="9" borderId="2" xfId="0" applyNumberFormat="1" applyFont="1" applyFill="1" applyBorder="1"/>
    <xf numFmtId="0" fontId="11" fillId="9" borderId="3" xfId="0" applyNumberFormat="1" applyFont="1" applyFill="1" applyBorder="1"/>
    <xf numFmtId="0" fontId="11" fillId="2" borderId="83" xfId="0" applyNumberFormat="1" applyFont="1" applyFill="1" applyBorder="1"/>
    <xf numFmtId="0" fontId="11" fillId="2" borderId="11" xfId="0" applyNumberFormat="1" applyFont="1" applyFill="1" applyBorder="1"/>
    <xf numFmtId="0" fontId="11" fillId="2" borderId="84" xfId="0" applyNumberFormat="1" applyFont="1" applyFill="1" applyBorder="1"/>
    <xf numFmtId="0" fontId="11" fillId="2" borderId="68" xfId="0" applyNumberFormat="1" applyFont="1" applyFill="1" applyBorder="1"/>
    <xf numFmtId="0" fontId="11" fillId="2" borderId="69" xfId="0" applyNumberFormat="1" applyFont="1" applyFill="1" applyBorder="1"/>
    <xf numFmtId="17" fontId="11" fillId="2" borderId="70" xfId="0" applyNumberFormat="1" applyFont="1" applyFill="1" applyBorder="1"/>
    <xf numFmtId="49" fontId="11" fillId="2" borderId="52" xfId="0" applyNumberFormat="1" applyFont="1" applyFill="1" applyBorder="1"/>
    <xf numFmtId="0" fontId="11" fillId="2" borderId="85" xfId="0" applyNumberFormat="1" applyFont="1" applyFill="1" applyBorder="1"/>
    <xf numFmtId="0" fontId="11" fillId="2" borderId="64" xfId="0" applyNumberFormat="1" applyFont="1" applyFill="1" applyBorder="1"/>
    <xf numFmtId="0" fontId="11" fillId="2" borderId="65" xfId="0" applyNumberFormat="1" applyFont="1" applyFill="1" applyBorder="1"/>
    <xf numFmtId="0" fontId="11" fillId="2" borderId="86" xfId="0" applyNumberFormat="1" applyFont="1" applyFill="1" applyBorder="1"/>
    <xf numFmtId="0" fontId="11" fillId="2" borderId="19" xfId="0" applyNumberFormat="1" applyFont="1" applyFill="1" applyBorder="1"/>
    <xf numFmtId="49" fontId="12" fillId="8" borderId="87" xfId="0" applyNumberFormat="1" applyFont="1" applyFill="1" applyBorder="1"/>
    <xf numFmtId="165" fontId="0" fillId="8" borderId="88" xfId="0" applyNumberFormat="1" applyFill="1" applyBorder="1"/>
    <xf numFmtId="0" fontId="0" fillId="8" borderId="88" xfId="0" applyNumberFormat="1" applyFill="1" applyBorder="1"/>
    <xf numFmtId="0" fontId="0" fillId="8" borderId="89" xfId="0" applyNumberFormat="1" applyFill="1" applyBorder="1"/>
    <xf numFmtId="0" fontId="0" fillId="0" borderId="90" xfId="0" applyBorder="1"/>
    <xf numFmtId="49" fontId="12" fillId="8" borderId="91" xfId="0" applyNumberFormat="1" applyFont="1" applyFill="1" applyBorder="1"/>
    <xf numFmtId="165" fontId="0" fillId="8" borderId="8" xfId="0" applyNumberFormat="1" applyFill="1" applyBorder="1"/>
    <xf numFmtId="0" fontId="0" fillId="8" borderId="92" xfId="0" applyNumberFormat="1" applyFill="1" applyBorder="1"/>
    <xf numFmtId="0" fontId="0" fillId="0" borderId="91" xfId="0" applyBorder="1"/>
    <xf numFmtId="49" fontId="12" fillId="8" borderId="93" xfId="0" applyNumberFormat="1" applyFont="1" applyFill="1" applyBorder="1"/>
    <xf numFmtId="165" fontId="0" fillId="8" borderId="94" xfId="0" applyNumberFormat="1" applyFill="1" applyBorder="1"/>
    <xf numFmtId="0" fontId="0" fillId="8" borderId="94" xfId="0" applyNumberFormat="1" applyFill="1" applyBorder="1"/>
    <xf numFmtId="0" fontId="0" fillId="8" borderId="95" xfId="0" applyNumberFormat="1" applyFill="1" applyBorder="1"/>
    <xf numFmtId="0" fontId="0" fillId="0" borderId="96" xfId="0" applyBorder="1"/>
    <xf numFmtId="0" fontId="0" fillId="0" borderId="88" xfId="0" applyBorder="1"/>
    <xf numFmtId="165" fontId="0" fillId="2" borderId="8" xfId="0" applyNumberFormat="1" applyFill="1" applyBorder="1"/>
    <xf numFmtId="169" fontId="0" fillId="2" borderId="8" xfId="0" applyNumberFormat="1" applyFill="1" applyBorder="1"/>
    <xf numFmtId="0" fontId="0" fillId="0" borderId="84" xfId="0" applyBorder="1"/>
    <xf numFmtId="0" fontId="0" fillId="0" borderId="17" xfId="0" applyBorder="1"/>
    <xf numFmtId="49" fontId="0" fillId="2" borderId="1" xfId="0" applyNumberFormat="1" applyFill="1" applyBorder="1" applyAlignment="1">
      <alignment horizontal="right"/>
    </xf>
    <xf numFmtId="49" fontId="0" fillId="2" borderId="3" xfId="0" applyNumberFormat="1" applyFill="1" applyBorder="1" applyAlignment="1">
      <alignment horizontal="center"/>
    </xf>
    <xf numFmtId="0" fontId="0" fillId="0" borderId="97" xfId="0" applyBorder="1"/>
    <xf numFmtId="0" fontId="0" fillId="2" borderId="56" xfId="0" applyNumberFormat="1" applyFill="1" applyBorder="1"/>
    <xf numFmtId="0" fontId="0" fillId="2" borderId="98" xfId="0" applyNumberFormat="1" applyFill="1" applyBorder="1"/>
    <xf numFmtId="49" fontId="0" fillId="2" borderId="52" xfId="0" applyNumberFormat="1" applyFill="1" applyBorder="1"/>
    <xf numFmtId="0" fontId="0" fillId="2" borderId="85" xfId="0" applyNumberFormat="1" applyFill="1" applyBorder="1"/>
    <xf numFmtId="171" fontId="0" fillId="2" borderId="52" xfId="0" applyNumberFormat="1" applyFill="1" applyBorder="1"/>
    <xf numFmtId="167" fontId="0" fillId="2" borderId="8" xfId="0" applyNumberFormat="1" applyFill="1" applyBorder="1"/>
    <xf numFmtId="0" fontId="0" fillId="0" borderId="99" xfId="0" applyBorder="1"/>
    <xf numFmtId="0" fontId="0" fillId="0" borderId="85" xfId="0" applyBorder="1"/>
    <xf numFmtId="169" fontId="0" fillId="2" borderId="52" xfId="0" applyNumberFormat="1" applyFill="1" applyBorder="1" applyAlignment="1">
      <alignment horizontal="center"/>
    </xf>
    <xf numFmtId="0" fontId="0" fillId="2" borderId="99" xfId="0" applyNumberFormat="1" applyFill="1" applyBorder="1"/>
    <xf numFmtId="165" fontId="0" fillId="2" borderId="52" xfId="0" applyNumberFormat="1" applyFill="1" applyBorder="1" applyAlignment="1">
      <alignment horizontal="center"/>
    </xf>
    <xf numFmtId="0" fontId="8" fillId="2" borderId="85" xfId="0" applyNumberFormat="1" applyFont="1" applyFill="1" applyBorder="1"/>
    <xf numFmtId="49" fontId="29" fillId="2" borderId="99" xfId="0" applyNumberFormat="1" applyFont="1" applyFill="1" applyBorder="1"/>
    <xf numFmtId="165" fontId="29" fillId="2" borderId="52" xfId="0" applyNumberFormat="1" applyFont="1" applyFill="1" applyBorder="1" applyAlignment="1">
      <alignment horizontal="center"/>
    </xf>
    <xf numFmtId="0" fontId="29" fillId="2" borderId="99" xfId="0" applyNumberFormat="1" applyFont="1" applyFill="1" applyBorder="1"/>
    <xf numFmtId="49" fontId="0" fillId="2" borderId="99" xfId="0" applyNumberFormat="1" applyFill="1" applyBorder="1"/>
    <xf numFmtId="49" fontId="0" fillId="2" borderId="85" xfId="0" applyNumberFormat="1" applyFill="1" applyBorder="1"/>
    <xf numFmtId="49" fontId="8" fillId="2" borderId="85" xfId="0" applyNumberFormat="1" applyFont="1" applyFill="1" applyBorder="1"/>
    <xf numFmtId="165" fontId="29" fillId="2" borderId="52" xfId="0" applyNumberFormat="1" applyFont="1" applyFill="1" applyBorder="1"/>
    <xf numFmtId="2" fontId="0" fillId="2" borderId="8" xfId="0" applyNumberFormat="1" applyFill="1" applyBorder="1"/>
    <xf numFmtId="49" fontId="0" fillId="2" borderId="100" xfId="0" applyNumberFormat="1" applyFill="1" applyBorder="1"/>
    <xf numFmtId="165" fontId="0" fillId="2" borderId="54" xfId="0" applyNumberFormat="1" applyFill="1" applyBorder="1" applyAlignment="1">
      <alignment horizontal="center"/>
    </xf>
    <xf numFmtId="0" fontId="0" fillId="0" borderId="101" xfId="0" applyBorder="1"/>
    <xf numFmtId="49" fontId="12" fillId="8" borderId="10" xfId="0" applyNumberFormat="1" applyFont="1" applyFill="1" applyBorder="1"/>
    <xf numFmtId="165" fontId="0" fillId="8" borderId="11" xfId="0" applyNumberFormat="1" applyFill="1" applyBorder="1"/>
    <xf numFmtId="0" fontId="0" fillId="8" borderId="11" xfId="0" applyNumberFormat="1" applyFill="1" applyBorder="1"/>
    <xf numFmtId="0" fontId="0" fillId="8" borderId="12" xfId="0" applyNumberFormat="1" applyFill="1" applyBorder="1"/>
    <xf numFmtId="49" fontId="12" fillId="8" borderId="16" xfId="0" applyNumberFormat="1" applyFont="1" applyFill="1" applyBorder="1"/>
    <xf numFmtId="165" fontId="0" fillId="8" borderId="17" xfId="0" applyNumberFormat="1" applyFill="1" applyBorder="1"/>
    <xf numFmtId="0" fontId="0" fillId="8" borderId="17" xfId="0" applyNumberFormat="1" applyFill="1" applyBorder="1"/>
    <xf numFmtId="0" fontId="0" fillId="8" borderId="18" xfId="0" applyNumberFormat="1" applyFill="1" applyBorder="1"/>
    <xf numFmtId="0" fontId="0" fillId="0" borderId="102" xfId="0" applyBorder="1"/>
    <xf numFmtId="0" fontId="0" fillId="0" borderId="74" xfId="0" applyBorder="1"/>
    <xf numFmtId="49" fontId="0" fillId="2" borderId="103" xfId="0" applyNumberFormat="1" applyFill="1" applyBorder="1"/>
    <xf numFmtId="0" fontId="0" fillId="2" borderId="69" xfId="0" applyNumberFormat="1" applyFill="1" applyBorder="1"/>
    <xf numFmtId="49" fontId="29" fillId="2" borderId="52" xfId="0" applyNumberFormat="1" applyFont="1" applyFill="1" applyBorder="1"/>
    <xf numFmtId="0" fontId="0" fillId="0" borderId="86" xfId="0" applyBorder="1"/>
    <xf numFmtId="165" fontId="31" fillId="2" borderId="33" xfId="0" applyNumberFormat="1" applyFont="1" applyFill="1" applyBorder="1"/>
    <xf numFmtId="49" fontId="0" fillId="2" borderId="105" xfId="0" applyNumberFormat="1" applyFill="1" applyBorder="1" applyAlignment="1">
      <alignment horizontal="center"/>
    </xf>
    <xf numFmtId="165" fontId="0" fillId="2" borderId="104" xfId="0" applyNumberFormat="1" applyFill="1" applyBorder="1"/>
    <xf numFmtId="49" fontId="32" fillId="6" borderId="45" xfId="0" applyNumberFormat="1" applyFont="1" applyFill="1" applyBorder="1" applyAlignment="1">
      <alignment horizontal="center"/>
    </xf>
    <xf numFmtId="0" fontId="0" fillId="11" borderId="0" xfId="0" applyFill="1"/>
    <xf numFmtId="0" fontId="34" fillId="11" borderId="0" xfId="0" applyFont="1" applyFill="1" applyAlignment="1">
      <alignment horizontal="center"/>
    </xf>
    <xf numFmtId="0" fontId="32" fillId="11" borderId="0" xfId="0" applyFont="1" applyFill="1"/>
    <xf numFmtId="165" fontId="35" fillId="2" borderId="23" xfId="0" applyNumberFormat="1" applyFont="1" applyFill="1" applyBorder="1" applyAlignment="1">
      <alignment horizontal="right"/>
    </xf>
    <xf numFmtId="49" fontId="35" fillId="2" borderId="21" xfId="0" applyNumberFormat="1" applyFont="1" applyFill="1" applyBorder="1" applyAlignment="1">
      <alignment horizontal="center"/>
    </xf>
    <xf numFmtId="165" fontId="35" fillId="2" borderId="33" xfId="0" applyNumberFormat="1" applyFont="1" applyFill="1" applyBorder="1"/>
    <xf numFmtId="165" fontId="35" fillId="2" borderId="24" xfId="0" applyNumberFormat="1" applyFont="1" applyFill="1" applyBorder="1" applyAlignment="1">
      <alignment horizontal="right"/>
    </xf>
    <xf numFmtId="165" fontId="35" fillId="2" borderId="52" xfId="0" applyNumberFormat="1" applyFont="1" applyFill="1" applyBorder="1"/>
    <xf numFmtId="1" fontId="35" fillId="5" borderId="29" xfId="0" applyNumberFormat="1" applyFont="1" applyFill="1" applyBorder="1" applyAlignment="1">
      <alignment horizontal="center"/>
    </xf>
    <xf numFmtId="165" fontId="35" fillId="2" borderId="48" xfId="0" applyNumberFormat="1" applyFont="1" applyFill="1" applyBorder="1" applyAlignment="1">
      <alignment horizontal="right"/>
    </xf>
    <xf numFmtId="49" fontId="35" fillId="2" borderId="50" xfId="0" applyNumberFormat="1" applyFont="1" applyFill="1" applyBorder="1" applyAlignment="1">
      <alignment horizontal="center"/>
    </xf>
    <xf numFmtId="165" fontId="35" fillId="2" borderId="30" xfId="0" applyNumberFormat="1" applyFont="1" applyFill="1" applyBorder="1"/>
    <xf numFmtId="165" fontId="35" fillId="2" borderId="51" xfId="0" applyNumberFormat="1" applyFont="1" applyFill="1" applyBorder="1" applyAlignment="1">
      <alignment horizontal="right"/>
    </xf>
    <xf numFmtId="49" fontId="35" fillId="2" borderId="108" xfId="0" applyNumberFormat="1" applyFont="1" applyFill="1" applyBorder="1" applyAlignment="1">
      <alignment horizontal="center"/>
    </xf>
    <xf numFmtId="165" fontId="35" fillId="2" borderId="106" xfId="0" applyNumberFormat="1" applyFont="1" applyFill="1" applyBorder="1"/>
    <xf numFmtId="165" fontId="0" fillId="2" borderId="111" xfId="0" applyNumberFormat="1" applyFill="1" applyBorder="1" applyAlignment="1">
      <alignment horizontal="right"/>
    </xf>
    <xf numFmtId="165" fontId="35" fillId="2" borderId="110" xfId="0" applyNumberFormat="1" applyFont="1" applyFill="1" applyBorder="1" applyAlignment="1">
      <alignment horizontal="right"/>
    </xf>
    <xf numFmtId="0" fontId="0" fillId="10" borderId="29" xfId="0" applyNumberFormat="1" applyFill="1" applyBorder="1"/>
    <xf numFmtId="4" fontId="13" fillId="11" borderId="42" xfId="0" applyNumberFormat="1" applyFont="1" applyFill="1" applyBorder="1"/>
    <xf numFmtId="49" fontId="18" fillId="11" borderId="41" xfId="0" applyNumberFormat="1" applyFont="1" applyFill="1" applyBorder="1"/>
    <xf numFmtId="1" fontId="18" fillId="11" borderId="41" xfId="0" applyNumberFormat="1" applyFont="1" applyFill="1" applyBorder="1" applyAlignment="1">
      <alignment horizontal="center"/>
    </xf>
    <xf numFmtId="49" fontId="18" fillId="11" borderId="41" xfId="0" applyNumberFormat="1" applyFont="1" applyFill="1" applyBorder="1" applyAlignment="1">
      <alignment horizontal="left"/>
    </xf>
    <xf numFmtId="165" fontId="18" fillId="11" borderId="41" xfId="0" applyNumberFormat="1" applyFont="1" applyFill="1" applyBorder="1" applyAlignment="1">
      <alignment horizontal="right"/>
    </xf>
    <xf numFmtId="165" fontId="18" fillId="11" borderId="41" xfId="0" applyNumberFormat="1" applyFont="1" applyFill="1" applyBorder="1"/>
    <xf numFmtId="165" fontId="16" fillId="11" borderId="41" xfId="0" applyNumberFormat="1" applyFont="1" applyFill="1" applyBorder="1"/>
    <xf numFmtId="0" fontId="0" fillId="11" borderId="0" xfId="0" applyNumberFormat="1" applyFill="1"/>
    <xf numFmtId="165" fontId="0" fillId="2" borderId="113" xfId="0" applyNumberFormat="1" applyFill="1" applyBorder="1" applyAlignment="1">
      <alignment horizontal="right"/>
    </xf>
    <xf numFmtId="49" fontId="0" fillId="0" borderId="17" xfId="0" applyNumberFormat="1" applyBorder="1" applyAlignment="1">
      <alignment horizontal="left"/>
    </xf>
    <xf numFmtId="1" fontId="0" fillId="5" borderId="112" xfId="0" applyNumberFormat="1" applyFill="1" applyBorder="1" applyAlignment="1">
      <alignment horizontal="center"/>
    </xf>
    <xf numFmtId="165" fontId="35" fillId="2" borderId="115" xfId="0" applyNumberFormat="1" applyFont="1" applyFill="1" applyBorder="1" applyAlignment="1">
      <alignment horizontal="right"/>
    </xf>
    <xf numFmtId="1" fontId="35" fillId="5" borderId="80" xfId="0" applyNumberFormat="1" applyFont="1" applyFill="1" applyBorder="1" applyAlignment="1">
      <alignment horizontal="center"/>
    </xf>
    <xf numFmtId="0" fontId="0" fillId="6" borderId="117" xfId="0" applyFill="1" applyBorder="1" applyAlignment="1">
      <alignment horizontal="center"/>
    </xf>
    <xf numFmtId="0" fontId="0" fillId="6" borderId="116" xfId="0" applyFill="1" applyBorder="1" applyAlignment="1">
      <alignment horizontal="center"/>
    </xf>
    <xf numFmtId="49" fontId="24" fillId="2" borderId="83" xfId="0" applyNumberFormat="1" applyFont="1" applyFill="1" applyBorder="1"/>
    <xf numFmtId="0" fontId="0" fillId="0" borderId="42" xfId="0" applyNumberFormat="1" applyBorder="1" applyAlignment="1">
      <alignment horizontal="center"/>
    </xf>
    <xf numFmtId="4" fontId="13" fillId="2" borderId="42" xfId="0" applyNumberFormat="1" applyFont="1" applyFill="1" applyBorder="1"/>
    <xf numFmtId="0" fontId="0" fillId="2" borderId="15" xfId="0" applyFill="1" applyBorder="1" applyAlignment="1">
      <alignment horizontal="center"/>
    </xf>
    <xf numFmtId="165" fontId="0" fillId="2" borderId="118" xfId="0" applyNumberFormat="1" applyFill="1" applyBorder="1"/>
    <xf numFmtId="49" fontId="18" fillId="0" borderId="17" xfId="0" applyNumberFormat="1" applyFont="1" applyBorder="1"/>
    <xf numFmtId="1" fontId="18" fillId="0" borderId="17" xfId="0" applyNumberFormat="1" applyFont="1" applyBorder="1" applyAlignment="1">
      <alignment horizontal="center"/>
    </xf>
    <xf numFmtId="49" fontId="18" fillId="0" borderId="17" xfId="0" applyNumberFormat="1" applyFont="1" applyBorder="1" applyAlignment="1">
      <alignment horizontal="left"/>
    </xf>
    <xf numFmtId="49" fontId="8" fillId="6" borderId="10" xfId="0" applyNumberFormat="1" applyFont="1" applyFill="1" applyBorder="1" applyAlignment="1">
      <alignment horizontal="center"/>
    </xf>
    <xf numFmtId="49" fontId="8" fillId="6" borderId="135" xfId="0" applyNumberFormat="1" applyFont="1" applyFill="1" applyBorder="1" applyAlignment="1">
      <alignment horizontal="center"/>
    </xf>
    <xf numFmtId="4" fontId="32" fillId="12" borderId="139" xfId="0" applyNumberFormat="1" applyFont="1" applyFill="1" applyBorder="1" applyAlignment="1">
      <alignment horizontal="center"/>
    </xf>
    <xf numFmtId="49" fontId="24" fillId="2" borderId="8" xfId="0" applyNumberFormat="1" applyFont="1" applyFill="1" applyBorder="1"/>
    <xf numFmtId="49" fontId="23" fillId="2" borderId="8" xfId="0" applyNumberFormat="1" applyFont="1" applyFill="1" applyBorder="1"/>
    <xf numFmtId="49" fontId="0" fillId="0" borderId="42" xfId="0" applyNumberFormat="1" applyBorder="1" applyAlignment="1">
      <alignment horizontal="left"/>
    </xf>
    <xf numFmtId="0" fontId="0" fillId="0" borderId="42" xfId="0" applyBorder="1" applyAlignment="1">
      <alignment horizontal="center"/>
    </xf>
    <xf numFmtId="49" fontId="0" fillId="0" borderId="42" xfId="0" applyNumberFormat="1" applyBorder="1"/>
    <xf numFmtId="0" fontId="0" fillId="0" borderId="8" xfId="0" applyNumberFormat="1" applyBorder="1" applyAlignment="1">
      <alignment horizontal="center"/>
    </xf>
    <xf numFmtId="4" fontId="13" fillId="2" borderId="17" xfId="0" applyNumberFormat="1" applyFont="1" applyFill="1" applyBorder="1"/>
    <xf numFmtId="1" fontId="0" fillId="5" borderId="126" xfId="0" applyNumberFormat="1" applyFill="1" applyBorder="1" applyAlignment="1">
      <alignment horizontal="center"/>
    </xf>
    <xf numFmtId="1" fontId="0" fillId="5" borderId="143" xfId="0" applyNumberFormat="1" applyFill="1" applyBorder="1" applyAlignment="1">
      <alignment horizontal="center"/>
    </xf>
    <xf numFmtId="1" fontId="0" fillId="5" borderId="132" xfId="0" applyNumberFormat="1" applyFill="1" applyBorder="1" applyAlignment="1">
      <alignment horizontal="center"/>
    </xf>
    <xf numFmtId="165" fontId="0" fillId="2" borderId="120" xfId="0" applyNumberFormat="1" applyFill="1" applyBorder="1"/>
    <xf numFmtId="165" fontId="0" fillId="2" borderId="63" xfId="0" applyNumberFormat="1" applyFill="1" applyBorder="1"/>
    <xf numFmtId="4" fontId="13" fillId="2" borderId="8" xfId="0" applyNumberFormat="1" applyFont="1" applyFill="1" applyBorder="1"/>
    <xf numFmtId="1" fontId="0" fillId="5" borderId="138" xfId="0" applyNumberFormat="1" applyFill="1" applyBorder="1" applyAlignment="1">
      <alignment horizontal="center"/>
    </xf>
    <xf numFmtId="49" fontId="32" fillId="12" borderId="133" xfId="0" applyNumberFormat="1" applyFont="1" applyFill="1" applyBorder="1" applyAlignment="1">
      <alignment horizontal="center"/>
    </xf>
    <xf numFmtId="1" fontId="0" fillId="12" borderId="139" xfId="0" applyNumberFormat="1" applyFill="1" applyBorder="1" applyAlignment="1">
      <alignment horizontal="center"/>
    </xf>
    <xf numFmtId="49" fontId="0" fillId="11" borderId="42" xfId="0" applyNumberFormat="1" applyFill="1" applyBorder="1" applyAlignment="1">
      <alignment horizontal="left"/>
    </xf>
    <xf numFmtId="0" fontId="0" fillId="11" borderId="42" xfId="0" applyFill="1" applyBorder="1" applyAlignment="1">
      <alignment horizontal="center"/>
    </xf>
    <xf numFmtId="49" fontId="0" fillId="11" borderId="42" xfId="0" applyNumberFormat="1" applyFill="1" applyBorder="1"/>
    <xf numFmtId="49" fontId="24" fillId="2" borderId="84" xfId="0" applyNumberFormat="1" applyFont="1" applyFill="1" applyBorder="1"/>
    <xf numFmtId="0" fontId="0" fillId="0" borderId="17" xfId="0" applyNumberFormat="1" applyBorder="1" applyAlignment="1">
      <alignment horizontal="center"/>
    </xf>
    <xf numFmtId="1" fontId="0" fillId="11" borderId="8" xfId="0" applyNumberFormat="1" applyFill="1" applyBorder="1" applyAlignment="1">
      <alignment horizontal="center"/>
    </xf>
    <xf numFmtId="4" fontId="8" fillId="11" borderId="42" xfId="0" applyNumberFormat="1" applyFont="1" applyFill="1" applyBorder="1" applyAlignment="1">
      <alignment horizontal="center"/>
    </xf>
    <xf numFmtId="0" fontId="0" fillId="11" borderId="42" xfId="0" applyNumberFormat="1" applyFill="1" applyBorder="1"/>
    <xf numFmtId="0" fontId="0" fillId="11" borderId="8" xfId="0" applyNumberFormat="1" applyFill="1" applyBorder="1"/>
    <xf numFmtId="2" fontId="15" fillId="11" borderId="17" xfId="0" applyNumberFormat="1" applyFont="1" applyFill="1" applyBorder="1" applyAlignment="1">
      <alignment horizontal="right"/>
    </xf>
    <xf numFmtId="0" fontId="0" fillId="11" borderId="17" xfId="0" applyNumberFormat="1" applyFill="1" applyBorder="1"/>
    <xf numFmtId="49" fontId="23" fillId="11" borderId="8" xfId="0" applyNumberFormat="1" applyFont="1" applyFill="1" applyBorder="1"/>
    <xf numFmtId="49" fontId="24" fillId="11" borderId="68" xfId="0" applyNumberFormat="1" applyFont="1" applyFill="1" applyBorder="1"/>
    <xf numFmtId="0" fontId="0" fillId="11" borderId="8" xfId="0" applyNumberFormat="1" applyFill="1" applyBorder="1" applyAlignment="1">
      <alignment horizontal="center"/>
    </xf>
    <xf numFmtId="4" fontId="13" fillId="11" borderId="8" xfId="0" applyNumberFormat="1" applyFont="1" applyFill="1" applyBorder="1"/>
    <xf numFmtId="0" fontId="0" fillId="11" borderId="15" xfId="0" applyFill="1" applyBorder="1" applyAlignment="1">
      <alignment horizontal="center"/>
    </xf>
    <xf numFmtId="49" fontId="18" fillId="11" borderId="17" xfId="0" applyNumberFormat="1" applyFont="1" applyFill="1" applyBorder="1"/>
    <xf numFmtId="1" fontId="18" fillId="11" borderId="17" xfId="0" applyNumberFormat="1" applyFont="1" applyFill="1" applyBorder="1" applyAlignment="1">
      <alignment horizontal="center"/>
    </xf>
    <xf numFmtId="49" fontId="18" fillId="11" borderId="17" xfId="0" applyNumberFormat="1" applyFont="1" applyFill="1" applyBorder="1" applyAlignment="1">
      <alignment horizontal="left"/>
    </xf>
    <xf numFmtId="165" fontId="18" fillId="11" borderId="17" xfId="0" applyNumberFormat="1" applyFont="1" applyFill="1" applyBorder="1" applyAlignment="1">
      <alignment horizontal="right"/>
    </xf>
    <xf numFmtId="165" fontId="18" fillId="11" borderId="17" xfId="0" applyNumberFormat="1" applyFont="1" applyFill="1" applyBorder="1"/>
    <xf numFmtId="165" fontId="16" fillId="11" borderId="17" xfId="0" applyNumberFormat="1" applyFont="1" applyFill="1" applyBorder="1"/>
    <xf numFmtId="165" fontId="35" fillId="2" borderId="157" xfId="0" applyNumberFormat="1" applyFont="1" applyFill="1" applyBorder="1"/>
    <xf numFmtId="49" fontId="35" fillId="2" borderId="158" xfId="0" applyNumberFormat="1" applyFont="1" applyFill="1" applyBorder="1" applyAlignment="1">
      <alignment horizontal="center"/>
    </xf>
    <xf numFmtId="165" fontId="35" fillId="2" borderId="107" xfId="0" applyNumberFormat="1" applyFont="1" applyFill="1" applyBorder="1" applyAlignment="1">
      <alignment horizontal="right"/>
    </xf>
    <xf numFmtId="165" fontId="35" fillId="2" borderId="63" xfId="0" applyNumberFormat="1" applyFont="1" applyFill="1" applyBorder="1"/>
    <xf numFmtId="165" fontId="35" fillId="2" borderId="121" xfId="0" applyNumberFormat="1" applyFont="1" applyFill="1" applyBorder="1"/>
    <xf numFmtId="49" fontId="35" fillId="2" borderId="38" xfId="0" applyNumberFormat="1" applyFont="1" applyFill="1" applyBorder="1" applyAlignment="1">
      <alignment horizontal="center"/>
    </xf>
    <xf numFmtId="165" fontId="35" fillId="2" borderId="35" xfId="0" applyNumberFormat="1" applyFont="1" applyFill="1" applyBorder="1"/>
    <xf numFmtId="165" fontId="35" fillId="2" borderId="103" xfId="0" applyNumberFormat="1" applyFont="1" applyFill="1" applyBorder="1"/>
    <xf numFmtId="49" fontId="0" fillId="11" borderId="41" xfId="0" applyNumberFormat="1" applyFill="1" applyBorder="1" applyAlignment="1">
      <alignment horizontal="left"/>
    </xf>
    <xf numFmtId="0" fontId="0" fillId="11" borderId="41" xfId="0" applyFill="1" applyBorder="1" applyAlignment="1">
      <alignment horizontal="center"/>
    </xf>
    <xf numFmtId="49" fontId="0" fillId="11" borderId="41" xfId="0" applyNumberFormat="1" applyFill="1" applyBorder="1"/>
    <xf numFmtId="4" fontId="13" fillId="11" borderId="41" xfId="0" applyNumberFormat="1" applyFont="1" applyFill="1" applyBorder="1"/>
    <xf numFmtId="4" fontId="8" fillId="11" borderId="41" xfId="0" applyNumberFormat="1" applyFont="1" applyFill="1" applyBorder="1" applyAlignment="1">
      <alignment horizontal="center"/>
    </xf>
    <xf numFmtId="0" fontId="0" fillId="11" borderId="41" xfId="0" applyNumberFormat="1" applyFill="1" applyBorder="1"/>
    <xf numFmtId="2" fontId="15" fillId="11" borderId="41" xfId="0" applyNumberFormat="1" applyFont="1" applyFill="1" applyBorder="1" applyAlignment="1">
      <alignment horizontal="right"/>
    </xf>
    <xf numFmtId="49" fontId="8" fillId="11" borderId="41" xfId="0" applyNumberFormat="1" applyFont="1" applyFill="1" applyBorder="1"/>
    <xf numFmtId="1" fontId="0" fillId="11" borderId="41" xfId="0" applyNumberFormat="1" applyFill="1" applyBorder="1" applyAlignment="1">
      <alignment horizontal="center"/>
    </xf>
    <xf numFmtId="49" fontId="0" fillId="11" borderId="17" xfId="0" applyNumberFormat="1" applyFill="1" applyBorder="1" applyAlignment="1">
      <alignment horizontal="left"/>
    </xf>
    <xf numFmtId="165" fontId="0" fillId="11" borderId="41" xfId="0" applyNumberFormat="1" applyFill="1" applyBorder="1" applyAlignment="1">
      <alignment horizontal="right"/>
    </xf>
    <xf numFmtId="4" fontId="0" fillId="11" borderId="41" xfId="0" applyNumberFormat="1" applyFill="1" applyBorder="1" applyAlignment="1">
      <alignment horizontal="left"/>
    </xf>
    <xf numFmtId="165" fontId="38" fillId="2" borderId="118" xfId="0" applyNumberFormat="1" applyFont="1" applyFill="1" applyBorder="1"/>
    <xf numFmtId="49" fontId="38" fillId="2" borderId="134" xfId="0" applyNumberFormat="1" applyFont="1" applyFill="1" applyBorder="1" applyAlignment="1">
      <alignment horizontal="center"/>
    </xf>
    <xf numFmtId="165" fontId="22" fillId="2" borderId="171" xfId="0" applyNumberFormat="1" applyFont="1" applyFill="1" applyBorder="1"/>
    <xf numFmtId="165" fontId="38" fillId="2" borderId="136" xfId="0" applyNumberFormat="1" applyFont="1" applyFill="1" applyBorder="1"/>
    <xf numFmtId="165" fontId="35" fillId="2" borderId="137" xfId="0" applyNumberFormat="1" applyFont="1" applyFill="1" applyBorder="1"/>
    <xf numFmtId="165" fontId="22" fillId="2" borderId="123" xfId="0" applyNumberFormat="1" applyFont="1" applyFill="1" applyBorder="1"/>
    <xf numFmtId="165" fontId="38" fillId="2" borderId="119" xfId="0" applyNumberFormat="1" applyFont="1" applyFill="1" applyBorder="1"/>
    <xf numFmtId="165" fontId="35" fillId="2" borderId="172" xfId="0" applyNumberFormat="1" applyFont="1" applyFill="1" applyBorder="1"/>
    <xf numFmtId="165" fontId="0" fillId="2" borderId="171" xfId="0" applyNumberFormat="1" applyFill="1" applyBorder="1"/>
    <xf numFmtId="165" fontId="35" fillId="2" borderId="76" xfId="0" applyNumberFormat="1" applyFont="1" applyFill="1" applyBorder="1"/>
    <xf numFmtId="165" fontId="0" fillId="2" borderId="73" xfId="0" applyNumberFormat="1" applyFill="1" applyBorder="1"/>
    <xf numFmtId="164" fontId="39" fillId="11" borderId="174" xfId="0" applyNumberFormat="1" applyFont="1" applyFill="1" applyBorder="1"/>
    <xf numFmtId="0" fontId="40" fillId="11" borderId="0" xfId="0" applyNumberFormat="1" applyFont="1" applyFill="1"/>
    <xf numFmtId="2" fontId="15" fillId="11" borderId="8" xfId="0" applyNumberFormat="1" applyFont="1" applyFill="1" applyBorder="1" applyAlignment="1">
      <alignment horizontal="right"/>
    </xf>
    <xf numFmtId="49" fontId="42" fillId="6" borderId="176" xfId="0" applyNumberFormat="1" applyFont="1" applyFill="1" applyBorder="1" applyAlignment="1">
      <alignment horizontal="center"/>
    </xf>
    <xf numFmtId="49" fontId="42" fillId="6" borderId="177" xfId="0" applyNumberFormat="1" applyFont="1" applyFill="1" applyBorder="1" applyAlignment="1">
      <alignment horizontal="center"/>
    </xf>
    <xf numFmtId="49" fontId="42" fillId="6" borderId="178" xfId="0" applyNumberFormat="1" applyFont="1" applyFill="1" applyBorder="1" applyAlignment="1">
      <alignment horizontal="center"/>
    </xf>
    <xf numFmtId="49" fontId="41" fillId="4" borderId="179" xfId="0" applyNumberFormat="1" applyFont="1" applyFill="1" applyBorder="1" applyAlignment="1">
      <alignment horizontal="center" vertical="center"/>
    </xf>
    <xf numFmtId="165" fontId="0" fillId="2" borderId="82" xfId="0" applyNumberFormat="1" applyFill="1" applyBorder="1"/>
    <xf numFmtId="49" fontId="0" fillId="2" borderId="61" xfId="0" applyNumberFormat="1" applyFill="1" applyBorder="1" applyAlignment="1">
      <alignment horizontal="center"/>
    </xf>
    <xf numFmtId="165" fontId="0" fillId="2" borderId="173" xfId="0" applyNumberFormat="1" applyFill="1" applyBorder="1"/>
    <xf numFmtId="165" fontId="0" fillId="0" borderId="17" xfId="0" applyNumberFormat="1" applyBorder="1"/>
    <xf numFmtId="165" fontId="0" fillId="2" borderId="180" xfId="0" applyNumberFormat="1" applyFill="1" applyBorder="1" applyAlignment="1">
      <alignment horizontal="center"/>
    </xf>
    <xf numFmtId="49" fontId="0" fillId="0" borderId="17" xfId="0" applyNumberFormat="1" applyBorder="1" applyAlignment="1">
      <alignment horizontal="center"/>
    </xf>
    <xf numFmtId="1" fontId="0" fillId="5" borderId="183" xfId="0" applyNumberFormat="1" applyFill="1" applyBorder="1" applyAlignment="1">
      <alignment horizontal="center"/>
    </xf>
    <xf numFmtId="165" fontId="0" fillId="2" borderId="184" xfId="0" applyNumberFormat="1" applyFill="1" applyBorder="1" applyAlignment="1">
      <alignment horizontal="right"/>
    </xf>
    <xf numFmtId="49" fontId="0" fillId="2" borderId="185" xfId="0" applyNumberFormat="1" applyFill="1" applyBorder="1" applyAlignment="1">
      <alignment horizontal="center"/>
    </xf>
    <xf numFmtId="165" fontId="0" fillId="2" borderId="186" xfId="0" applyNumberFormat="1" applyFill="1" applyBorder="1" applyAlignment="1">
      <alignment horizontal="center"/>
    </xf>
    <xf numFmtId="165" fontId="0" fillId="2" borderId="187" xfId="0" applyNumberFormat="1" applyFill="1" applyBorder="1"/>
    <xf numFmtId="165" fontId="0" fillId="2" borderId="188" xfId="0" applyNumberFormat="1" applyFill="1" applyBorder="1"/>
    <xf numFmtId="165" fontId="0" fillId="2" borderId="190" xfId="0" applyNumberFormat="1" applyFill="1" applyBorder="1"/>
    <xf numFmtId="1" fontId="0" fillId="5" borderId="193" xfId="0" applyNumberFormat="1" applyFill="1" applyBorder="1" applyAlignment="1">
      <alignment horizontal="center"/>
    </xf>
    <xf numFmtId="165" fontId="0" fillId="2" borderId="194" xfId="0" applyNumberFormat="1" applyFill="1" applyBorder="1" applyAlignment="1">
      <alignment horizontal="right"/>
    </xf>
    <xf numFmtId="49" fontId="0" fillId="2" borderId="195" xfId="0" applyNumberFormat="1" applyFill="1" applyBorder="1" applyAlignment="1">
      <alignment horizontal="center"/>
    </xf>
    <xf numFmtId="165" fontId="0" fillId="2" borderId="196" xfId="0" applyNumberFormat="1" applyFill="1" applyBorder="1" applyAlignment="1">
      <alignment horizontal="center"/>
    </xf>
    <xf numFmtId="165" fontId="0" fillId="2" borderId="197" xfId="0" applyNumberFormat="1" applyFill="1" applyBorder="1"/>
    <xf numFmtId="165" fontId="0" fillId="2" borderId="198" xfId="0" applyNumberFormat="1" applyFill="1" applyBorder="1"/>
    <xf numFmtId="0" fontId="0" fillId="11" borderId="199" xfId="0" applyNumberFormat="1" applyFill="1" applyBorder="1"/>
    <xf numFmtId="164" fontId="39" fillId="11" borderId="8" xfId="0" applyNumberFormat="1" applyFont="1" applyFill="1" applyBorder="1"/>
    <xf numFmtId="164" fontId="39" fillId="11" borderId="200" xfId="0" applyNumberFormat="1" applyFont="1" applyFill="1" applyBorder="1"/>
    <xf numFmtId="164" fontId="39" fillId="11" borderId="201" xfId="0" applyNumberFormat="1" applyFont="1" applyFill="1" applyBorder="1"/>
    <xf numFmtId="0" fontId="0" fillId="11" borderId="203" xfId="0" applyNumberFormat="1" applyFill="1" applyBorder="1"/>
    <xf numFmtId="164" fontId="39" fillId="11" borderId="204" xfId="0" applyNumberFormat="1" applyFont="1" applyFill="1" applyBorder="1"/>
    <xf numFmtId="165" fontId="39" fillId="11" borderId="174" xfId="0" applyNumberFormat="1" applyFont="1" applyFill="1" applyBorder="1"/>
    <xf numFmtId="165" fontId="39" fillId="11" borderId="199" xfId="0" applyNumberFormat="1" applyFont="1" applyFill="1" applyBorder="1"/>
    <xf numFmtId="165" fontId="0" fillId="0" borderId="8" xfId="0" applyNumberFormat="1" applyBorder="1"/>
    <xf numFmtId="4" fontId="8" fillId="2" borderId="17" xfId="0" applyNumberFormat="1" applyFont="1" applyFill="1" applyBorder="1"/>
    <xf numFmtId="165" fontId="0" fillId="2" borderId="205" xfId="0" applyNumberFormat="1" applyFill="1" applyBorder="1"/>
    <xf numFmtId="165" fontId="35" fillId="2" borderId="206" xfId="0" applyNumberFormat="1" applyFont="1" applyFill="1" applyBorder="1"/>
    <xf numFmtId="165" fontId="35" fillId="2" borderId="207" xfId="0" applyNumberFormat="1" applyFont="1" applyFill="1" applyBorder="1"/>
    <xf numFmtId="0" fontId="40" fillId="14" borderId="175" xfId="0" applyNumberFormat="1" applyFont="1" applyFill="1" applyBorder="1"/>
    <xf numFmtId="164" fontId="40" fillId="11" borderId="202" xfId="0" applyNumberFormat="1" applyFont="1" applyFill="1" applyBorder="1"/>
    <xf numFmtId="0" fontId="40" fillId="11" borderId="8" xfId="0" applyNumberFormat="1" applyFont="1" applyFill="1" applyBorder="1"/>
    <xf numFmtId="0" fontId="40" fillId="11" borderId="202" xfId="0" applyNumberFormat="1" applyFont="1" applyFill="1" applyBorder="1"/>
    <xf numFmtId="164" fontId="40" fillId="11" borderId="199" xfId="0" applyNumberFormat="1" applyFont="1" applyFill="1" applyBorder="1"/>
    <xf numFmtId="164" fontId="40" fillId="11" borderId="174" xfId="0" applyNumberFormat="1" applyFont="1" applyFill="1" applyBorder="1"/>
    <xf numFmtId="164" fontId="40" fillId="11" borderId="204" xfId="0" applyNumberFormat="1" applyFont="1" applyFill="1" applyBorder="1"/>
    <xf numFmtId="49" fontId="22" fillId="4" borderId="112" xfId="0" applyNumberFormat="1" applyFont="1" applyFill="1" applyBorder="1" applyAlignment="1">
      <alignment horizontal="center" vertical="center"/>
    </xf>
    <xf numFmtId="167" fontId="0" fillId="10" borderId="52" xfId="0" applyNumberFormat="1" applyFill="1" applyBorder="1" applyAlignment="1">
      <alignment horizontal="center"/>
    </xf>
    <xf numFmtId="0" fontId="8" fillId="2" borderId="61" xfId="0" applyNumberFormat="1" applyFont="1" applyFill="1" applyBorder="1" applyAlignment="1">
      <alignment horizontal="center"/>
    </xf>
    <xf numFmtId="165" fontId="35" fillId="2" borderId="208" xfId="0" applyNumberFormat="1" applyFont="1" applyFill="1" applyBorder="1"/>
    <xf numFmtId="49" fontId="35" fillId="2" borderId="212" xfId="0" applyNumberFormat="1" applyFont="1" applyFill="1" applyBorder="1" applyAlignment="1">
      <alignment horizontal="center"/>
    </xf>
    <xf numFmtId="165" fontId="35" fillId="2" borderId="136" xfId="0" applyNumberFormat="1" applyFont="1" applyFill="1" applyBorder="1"/>
    <xf numFmtId="49" fontId="12" fillId="2" borderId="61" xfId="0" applyNumberFormat="1" applyFont="1" applyFill="1" applyBorder="1" applyAlignment="1">
      <alignment horizontal="right"/>
    </xf>
    <xf numFmtId="170" fontId="0" fillId="2" borderId="63" xfId="0" applyNumberFormat="1" applyFill="1" applyBorder="1"/>
    <xf numFmtId="165" fontId="0" fillId="2" borderId="111" xfId="0" applyNumberFormat="1" applyFill="1" applyBorder="1"/>
    <xf numFmtId="49" fontId="29" fillId="2" borderId="68" xfId="0" applyNumberFormat="1" applyFont="1" applyFill="1" applyBorder="1"/>
    <xf numFmtId="49" fontId="8" fillId="2" borderId="8" xfId="0" applyNumberFormat="1" applyFont="1" applyFill="1" applyBorder="1"/>
    <xf numFmtId="165" fontId="29" fillId="2" borderId="103" xfId="0" applyNumberFormat="1" applyFont="1" applyFill="1" applyBorder="1" applyAlignment="1">
      <alignment horizontal="center"/>
    </xf>
    <xf numFmtId="165" fontId="29" fillId="2" borderId="70" xfId="0" applyNumberFormat="1" applyFont="1" applyFill="1" applyBorder="1" applyAlignment="1">
      <alignment horizontal="center"/>
    </xf>
    <xf numFmtId="165" fontId="29" fillId="2" borderId="208" xfId="0" applyNumberFormat="1" applyFont="1" applyFill="1" applyBorder="1" applyAlignment="1">
      <alignment horizontal="center"/>
    </xf>
    <xf numFmtId="0" fontId="35" fillId="0" borderId="8" xfId="0" applyNumberFormat="1" applyFont="1" applyBorder="1"/>
    <xf numFmtId="0" fontId="35" fillId="0" borderId="214" xfId="0" applyNumberFormat="1" applyFont="1" applyBorder="1"/>
    <xf numFmtId="0" fontId="35" fillId="0" borderId="119" xfId="0" applyNumberFormat="1" applyFont="1" applyBorder="1"/>
    <xf numFmtId="0" fontId="35" fillId="0" borderId="215" xfId="0" applyNumberFormat="1" applyFont="1" applyBorder="1"/>
    <xf numFmtId="165" fontId="0" fillId="0" borderId="42" xfId="0" applyNumberFormat="1" applyBorder="1"/>
    <xf numFmtId="165" fontId="0" fillId="2" borderId="135" xfId="0" applyNumberFormat="1" applyFill="1" applyBorder="1"/>
    <xf numFmtId="165" fontId="0" fillId="2" borderId="136" xfId="0" applyNumberFormat="1" applyFill="1" applyBorder="1"/>
    <xf numFmtId="165" fontId="35" fillId="2" borderId="219" xfId="0" applyNumberFormat="1" applyFont="1" applyFill="1" applyBorder="1"/>
    <xf numFmtId="165" fontId="0" fillId="2" borderId="219" xfId="0" applyNumberFormat="1" applyFill="1" applyBorder="1"/>
    <xf numFmtId="165" fontId="35" fillId="2" borderId="218" xfId="0" applyNumberFormat="1" applyFont="1" applyFill="1" applyBorder="1"/>
    <xf numFmtId="49" fontId="43" fillId="2" borderId="15" xfId="0" applyNumberFormat="1" applyFont="1" applyFill="1" applyBorder="1"/>
    <xf numFmtId="0" fontId="32" fillId="0" borderId="0" xfId="0" applyNumberFormat="1" applyFont="1"/>
    <xf numFmtId="0" fontId="35" fillId="11" borderId="119" xfId="0" applyNumberFormat="1" applyFont="1" applyFill="1" applyBorder="1"/>
    <xf numFmtId="0" fontId="35" fillId="11" borderId="215" xfId="0" applyNumberFormat="1" applyFont="1" applyFill="1" applyBorder="1"/>
    <xf numFmtId="0" fontId="0" fillId="0" borderId="119" xfId="0" applyNumberFormat="1" applyBorder="1"/>
    <xf numFmtId="0" fontId="0" fillId="0" borderId="215" xfId="0" applyNumberFormat="1" applyBorder="1"/>
    <xf numFmtId="49" fontId="0" fillId="0" borderId="66" xfId="0" applyNumberFormat="1" applyBorder="1" applyAlignment="1">
      <alignment horizontal="left"/>
    </xf>
    <xf numFmtId="49" fontId="0" fillId="0" borderId="221" xfId="0" applyNumberFormat="1" applyBorder="1" applyAlignment="1">
      <alignment horizontal="left"/>
    </xf>
    <xf numFmtId="49" fontId="35" fillId="2" borderId="61" xfId="0" applyNumberFormat="1" applyFont="1" applyFill="1" applyBorder="1" applyAlignment="1">
      <alignment horizontal="center"/>
    </xf>
    <xf numFmtId="164" fontId="0" fillId="0" borderId="136" xfId="0" applyNumberFormat="1" applyBorder="1"/>
    <xf numFmtId="164" fontId="0" fillId="0" borderId="222" xfId="0" applyNumberFormat="1" applyBorder="1"/>
    <xf numFmtId="165" fontId="0" fillId="11" borderId="42" xfId="0" applyNumberFormat="1" applyFill="1" applyBorder="1"/>
    <xf numFmtId="49" fontId="0" fillId="11" borderId="42" xfId="0" applyNumberFormat="1" applyFill="1" applyBorder="1" applyAlignment="1">
      <alignment horizontal="center"/>
    </xf>
    <xf numFmtId="0" fontId="0" fillId="2" borderId="17" xfId="0" applyFill="1" applyBorder="1"/>
    <xf numFmtId="2" fontId="0" fillId="2" borderId="17" xfId="0" applyNumberFormat="1" applyFill="1" applyBorder="1" applyAlignment="1">
      <alignment horizontal="center"/>
    </xf>
    <xf numFmtId="2" fontId="0" fillId="2" borderId="17" xfId="0" applyNumberFormat="1" applyFill="1" applyBorder="1" applyAlignment="1">
      <alignment horizontal="left"/>
    </xf>
    <xf numFmtId="4" fontId="0" fillId="2" borderId="17" xfId="0" applyNumberFormat="1" applyFill="1" applyBorder="1" applyAlignment="1">
      <alignment horizontal="right"/>
    </xf>
    <xf numFmtId="4" fontId="0" fillId="2" borderId="17" xfId="0" applyNumberFormat="1" applyFill="1" applyBorder="1" applyAlignment="1">
      <alignment horizontal="left"/>
    </xf>
    <xf numFmtId="165" fontId="0" fillId="2" borderId="224" xfId="0" applyNumberFormat="1" applyFill="1" applyBorder="1" applyAlignment="1">
      <alignment horizontal="right"/>
    </xf>
    <xf numFmtId="49" fontId="0" fillId="0" borderId="226" xfId="0" applyNumberFormat="1" applyBorder="1" applyAlignment="1">
      <alignment horizontal="left"/>
    </xf>
    <xf numFmtId="49" fontId="35" fillId="11" borderId="227" xfId="0" applyNumberFormat="1" applyFont="1" applyFill="1" applyBorder="1"/>
    <xf numFmtId="49" fontId="0" fillId="11" borderId="226" xfId="0" applyNumberFormat="1" applyFill="1" applyBorder="1" applyAlignment="1">
      <alignment horizontal="left"/>
    </xf>
    <xf numFmtId="49" fontId="0" fillId="11" borderId="66" xfId="0" applyNumberFormat="1" applyFill="1" applyBorder="1" applyAlignment="1">
      <alignment horizontal="left"/>
    </xf>
    <xf numFmtId="49" fontId="0" fillId="11" borderId="221" xfId="0" applyNumberFormat="1" applyFill="1" applyBorder="1" applyAlignment="1">
      <alignment horizontal="left"/>
    </xf>
    <xf numFmtId="0" fontId="0" fillId="11" borderId="119" xfId="0" applyNumberFormat="1" applyFill="1" applyBorder="1"/>
    <xf numFmtId="0" fontId="0" fillId="11" borderId="215" xfId="0" applyNumberFormat="1" applyFill="1" applyBorder="1"/>
    <xf numFmtId="165" fontId="0" fillId="2" borderId="80" xfId="0" applyNumberFormat="1" applyFill="1" applyBorder="1" applyAlignment="1">
      <alignment horizontal="center"/>
    </xf>
    <xf numFmtId="165" fontId="0" fillId="2" borderId="104" xfId="0" applyNumberFormat="1" applyFill="1" applyBorder="1" applyAlignment="1">
      <alignment horizontal="center"/>
    </xf>
    <xf numFmtId="165" fontId="0" fillId="2" borderId="230" xfId="0" applyNumberFormat="1" applyFill="1" applyBorder="1" applyAlignment="1">
      <alignment horizontal="center"/>
    </xf>
    <xf numFmtId="49" fontId="0" fillId="12" borderId="166" xfId="0" applyNumberFormat="1" applyFill="1" applyBorder="1" applyAlignment="1">
      <alignment horizontal="center"/>
    </xf>
    <xf numFmtId="165" fontId="22" fillId="2" borderId="135" xfId="0" applyNumberFormat="1" applyFont="1" applyFill="1" applyBorder="1"/>
    <xf numFmtId="49" fontId="35" fillId="2" borderId="85" xfId="0" applyNumberFormat="1" applyFont="1" applyFill="1" applyBorder="1" applyAlignment="1">
      <alignment horizontal="center"/>
    </xf>
    <xf numFmtId="165" fontId="35" fillId="2" borderId="222" xfId="0" applyNumberFormat="1" applyFont="1" applyFill="1" applyBorder="1"/>
    <xf numFmtId="49" fontId="0" fillId="2" borderId="231" xfId="0" applyNumberFormat="1" applyFill="1" applyBorder="1" applyAlignment="1">
      <alignment horizontal="center"/>
    </xf>
    <xf numFmtId="0" fontId="0" fillId="11" borderId="168" xfId="0" applyNumberFormat="1" applyFill="1" applyBorder="1"/>
    <xf numFmtId="0" fontId="0" fillId="11" borderId="169" xfId="0" applyNumberFormat="1" applyFill="1" applyBorder="1"/>
    <xf numFmtId="49" fontId="0" fillId="0" borderId="42" xfId="0" applyNumberFormat="1" applyBorder="1" applyAlignment="1">
      <alignment horizontal="center"/>
    </xf>
    <xf numFmtId="49" fontId="0" fillId="2" borderId="232" xfId="0" applyNumberFormat="1" applyFill="1" applyBorder="1" applyAlignment="1">
      <alignment horizontal="center"/>
    </xf>
    <xf numFmtId="165" fontId="0" fillId="2" borderId="233" xfId="0" applyNumberFormat="1" applyFill="1" applyBorder="1"/>
    <xf numFmtId="165" fontId="0" fillId="2" borderId="234" xfId="0" applyNumberFormat="1" applyFill="1" applyBorder="1"/>
    <xf numFmtId="49" fontId="0" fillId="2" borderId="227" xfId="0" applyNumberFormat="1" applyFill="1" applyBorder="1"/>
    <xf numFmtId="165" fontId="35" fillId="2" borderId="234" xfId="0" applyNumberFormat="1" applyFont="1" applyFill="1" applyBorder="1"/>
    <xf numFmtId="49" fontId="35" fillId="2" borderId="227" xfId="0" applyNumberFormat="1" applyFont="1" applyFill="1" applyBorder="1"/>
    <xf numFmtId="49" fontId="35" fillId="2" borderId="235" xfId="0" applyNumberFormat="1" applyFont="1" applyFill="1" applyBorder="1"/>
    <xf numFmtId="165" fontId="35" fillId="2" borderId="220" xfId="0" applyNumberFormat="1" applyFont="1" applyFill="1" applyBorder="1"/>
    <xf numFmtId="165" fontId="35" fillId="2" borderId="237" xfId="0" applyNumberFormat="1" applyFont="1" applyFill="1" applyBorder="1"/>
    <xf numFmtId="49" fontId="38" fillId="2" borderId="99" xfId="0" applyNumberFormat="1" applyFont="1" applyFill="1" applyBorder="1"/>
    <xf numFmtId="165" fontId="38" fillId="2" borderId="52" xfId="0" applyNumberFormat="1" applyFont="1" applyFill="1" applyBorder="1"/>
    <xf numFmtId="165" fontId="38" fillId="2" borderId="52" xfId="0" applyNumberFormat="1" applyFont="1" applyFill="1" applyBorder="1" applyAlignment="1">
      <alignment horizontal="center"/>
    </xf>
    <xf numFmtId="0" fontId="44" fillId="2" borderId="85" xfId="0" applyNumberFormat="1" applyFont="1" applyFill="1" applyBorder="1"/>
    <xf numFmtId="0" fontId="38" fillId="0" borderId="8" xfId="0" applyFont="1" applyBorder="1"/>
    <xf numFmtId="0" fontId="38" fillId="0" borderId="9" xfId="0" applyFont="1" applyBorder="1"/>
    <xf numFmtId="0" fontId="38" fillId="0" borderId="0" xfId="0" applyNumberFormat="1" applyFont="1"/>
    <xf numFmtId="0" fontId="38" fillId="0" borderId="0" xfId="0" applyFont="1"/>
    <xf numFmtId="0" fontId="32" fillId="0" borderId="85" xfId="0" applyFont="1" applyBorder="1"/>
    <xf numFmtId="0" fontId="38" fillId="11" borderId="169" xfId="0" applyNumberFormat="1" applyFont="1" applyFill="1" applyBorder="1"/>
    <xf numFmtId="165" fontId="38" fillId="2" borderId="209" xfId="0" applyNumberFormat="1" applyFont="1" applyFill="1" applyBorder="1"/>
    <xf numFmtId="49" fontId="38" fillId="2" borderId="210" xfId="0" applyNumberFormat="1" applyFont="1" applyFill="1" applyBorder="1" applyAlignment="1">
      <alignment horizontal="center"/>
    </xf>
    <xf numFmtId="165" fontId="38" fillId="2" borderId="211" xfId="0" applyNumberFormat="1" applyFont="1" applyFill="1" applyBorder="1"/>
    <xf numFmtId="0" fontId="38" fillId="0" borderId="170" xfId="0" applyNumberFormat="1" applyFont="1" applyBorder="1"/>
    <xf numFmtId="0" fontId="37" fillId="2" borderId="85" xfId="0" applyNumberFormat="1" applyFont="1" applyFill="1" applyBorder="1"/>
    <xf numFmtId="0" fontId="45" fillId="0" borderId="0" xfId="0" applyFont="1"/>
    <xf numFmtId="49" fontId="32" fillId="11" borderId="227" xfId="0" applyNumberFormat="1" applyFont="1" applyFill="1" applyBorder="1"/>
    <xf numFmtId="49" fontId="32" fillId="2" borderId="99" xfId="0" applyNumberFormat="1" applyFont="1" applyFill="1" applyBorder="1"/>
    <xf numFmtId="1" fontId="0" fillId="11" borderId="0" xfId="0" applyNumberFormat="1" applyFill="1"/>
    <xf numFmtId="165" fontId="0" fillId="2" borderId="118" xfId="0" applyNumberFormat="1" applyFill="1" applyBorder="1" applyAlignment="1">
      <alignment horizontal="right"/>
    </xf>
    <xf numFmtId="165" fontId="0" fillId="2" borderId="239" xfId="0" applyNumberFormat="1" applyFill="1" applyBorder="1" applyAlignment="1">
      <alignment horizontal="right"/>
    </xf>
    <xf numFmtId="49" fontId="0" fillId="2" borderId="240" xfId="0" applyNumberFormat="1" applyFill="1" applyBorder="1" applyAlignment="1">
      <alignment horizontal="center"/>
    </xf>
    <xf numFmtId="49" fontId="0" fillId="2" borderId="241" xfId="0" applyNumberFormat="1" applyFill="1" applyBorder="1" applyAlignment="1">
      <alignment horizontal="center"/>
    </xf>
    <xf numFmtId="164" fontId="0" fillId="0" borderId="171" xfId="0" applyNumberFormat="1" applyBorder="1"/>
    <xf numFmtId="164" fontId="0" fillId="0" borderId="242" xfId="0" applyNumberFormat="1" applyBorder="1"/>
    <xf numFmtId="165" fontId="0" fillId="2" borderId="218" xfId="0" applyNumberFormat="1" applyFill="1" applyBorder="1"/>
    <xf numFmtId="0" fontId="0" fillId="0" borderId="0" xfId="0" applyNumberFormat="1" applyFill="1"/>
    <xf numFmtId="0" fontId="0" fillId="11" borderId="246" xfId="0" applyNumberFormat="1" applyFill="1" applyBorder="1"/>
    <xf numFmtId="1" fontId="38" fillId="5" borderId="29" xfId="0" applyNumberFormat="1" applyFont="1" applyFill="1" applyBorder="1" applyAlignment="1">
      <alignment horizontal="center"/>
    </xf>
    <xf numFmtId="1" fontId="38" fillId="5" borderId="80" xfId="0" applyNumberFormat="1" applyFont="1" applyFill="1" applyBorder="1" applyAlignment="1">
      <alignment horizontal="center"/>
    </xf>
    <xf numFmtId="1" fontId="38" fillId="5" borderId="112" xfId="0" applyNumberFormat="1" applyFont="1" applyFill="1" applyBorder="1" applyAlignment="1">
      <alignment horizontal="center"/>
    </xf>
    <xf numFmtId="164" fontId="39" fillId="11" borderId="247" xfId="0" applyNumberFormat="1" applyFont="1" applyFill="1" applyBorder="1"/>
    <xf numFmtId="49" fontId="18" fillId="11" borderId="8" xfId="0" applyNumberFormat="1" applyFont="1" applyFill="1" applyBorder="1"/>
    <xf numFmtId="1" fontId="18" fillId="11" borderId="8" xfId="0" applyNumberFormat="1" applyFont="1" applyFill="1" applyBorder="1" applyAlignment="1">
      <alignment horizontal="center"/>
    </xf>
    <xf numFmtId="49" fontId="18" fillId="11" borderId="8" xfId="0" applyNumberFormat="1" applyFont="1" applyFill="1" applyBorder="1" applyAlignment="1">
      <alignment horizontal="left"/>
    </xf>
    <xf numFmtId="165" fontId="18" fillId="11" borderId="8" xfId="0" applyNumberFormat="1" applyFont="1" applyFill="1" applyBorder="1" applyAlignment="1">
      <alignment horizontal="right"/>
    </xf>
    <xf numFmtId="165" fontId="18" fillId="11" borderId="8" xfId="0" applyNumberFormat="1" applyFont="1" applyFill="1" applyBorder="1"/>
    <xf numFmtId="165" fontId="16" fillId="11" borderId="8" xfId="0" applyNumberFormat="1" applyFont="1" applyFill="1" applyBorder="1"/>
    <xf numFmtId="1" fontId="35" fillId="5" borderId="125" xfId="0" applyNumberFormat="1" applyFont="1" applyFill="1" applyBorder="1" applyAlignment="1">
      <alignment horizontal="center"/>
    </xf>
    <xf numFmtId="165" fontId="35" fillId="2" borderId="250" xfId="0" applyNumberFormat="1" applyFont="1" applyFill="1" applyBorder="1" applyAlignment="1">
      <alignment horizontal="right"/>
    </xf>
    <xf numFmtId="49" fontId="35" fillId="2" borderId="251" xfId="0" applyNumberFormat="1" applyFont="1" applyFill="1" applyBorder="1" applyAlignment="1">
      <alignment horizontal="center"/>
    </xf>
    <xf numFmtId="165" fontId="35" fillId="2" borderId="249" xfId="0" applyNumberFormat="1" applyFont="1" applyFill="1" applyBorder="1"/>
    <xf numFmtId="165" fontId="35" fillId="2" borderId="252" xfId="0" applyNumberFormat="1" applyFont="1" applyFill="1" applyBorder="1"/>
    <xf numFmtId="165" fontId="35" fillId="2" borderId="254" xfId="0" applyNumberFormat="1" applyFont="1" applyFill="1" applyBorder="1"/>
    <xf numFmtId="1" fontId="35" fillId="5" borderId="131" xfId="0" applyNumberFormat="1" applyFont="1" applyFill="1" applyBorder="1" applyAlignment="1">
      <alignment horizontal="center"/>
    </xf>
    <xf numFmtId="165" fontId="35" fillId="2" borderId="257" xfId="0" applyNumberFormat="1" applyFont="1" applyFill="1" applyBorder="1" applyAlignment="1">
      <alignment horizontal="right"/>
    </xf>
    <xf numFmtId="49" fontId="35" fillId="2" borderId="258" xfId="0" applyNumberFormat="1" applyFont="1" applyFill="1" applyBorder="1" applyAlignment="1">
      <alignment horizontal="center"/>
    </xf>
    <xf numFmtId="165" fontId="35" fillId="2" borderId="256" xfId="0" applyNumberFormat="1" applyFont="1" applyFill="1" applyBorder="1"/>
    <xf numFmtId="165" fontId="35" fillId="2" borderId="259" xfId="0" applyNumberFormat="1" applyFont="1" applyFill="1" applyBorder="1"/>
    <xf numFmtId="49" fontId="35" fillId="2" borderId="61" xfId="0" applyNumberFormat="1" applyFont="1" applyFill="1" applyBorder="1" applyAlignment="1">
      <alignment horizontal="left"/>
    </xf>
    <xf numFmtId="49" fontId="0" fillId="2" borderId="134" xfId="0" applyNumberFormat="1" applyFill="1" applyBorder="1" applyAlignment="1">
      <alignment horizontal="center"/>
    </xf>
    <xf numFmtId="49" fontId="35" fillId="2" borderId="260" xfId="0" applyNumberFormat="1" applyFont="1" applyFill="1" applyBorder="1" applyAlignment="1">
      <alignment horizontal="center"/>
    </xf>
    <xf numFmtId="165" fontId="0" fillId="2" borderId="75" xfId="0" applyNumberFormat="1" applyFill="1" applyBorder="1"/>
    <xf numFmtId="165" fontId="35" fillId="2" borderId="173" xfId="0" applyNumberFormat="1" applyFont="1" applyFill="1" applyBorder="1"/>
    <xf numFmtId="165" fontId="35" fillId="2" borderId="261" xfId="0" applyNumberFormat="1" applyFont="1" applyFill="1" applyBorder="1"/>
    <xf numFmtId="165" fontId="0" fillId="2" borderId="248" xfId="0" applyNumberFormat="1" applyFill="1" applyBorder="1"/>
    <xf numFmtId="165" fontId="0" fillId="2" borderId="252" xfId="0" applyNumberFormat="1" applyFill="1" applyBorder="1"/>
    <xf numFmtId="165" fontId="0" fillId="2" borderId="253" xfId="0" applyNumberFormat="1" applyFill="1" applyBorder="1"/>
    <xf numFmtId="165" fontId="0" fillId="2" borderId="254" xfId="0" applyNumberFormat="1" applyFill="1" applyBorder="1"/>
    <xf numFmtId="165" fontId="35" fillId="2" borderId="253" xfId="0" applyNumberFormat="1" applyFont="1" applyFill="1" applyBorder="1"/>
    <xf numFmtId="165" fontId="35" fillId="2" borderId="255" xfId="0" applyNumberFormat="1" applyFont="1" applyFill="1" applyBorder="1"/>
    <xf numFmtId="165" fontId="0" fillId="2" borderId="262" xfId="0" applyNumberFormat="1" applyFill="1" applyBorder="1"/>
    <xf numFmtId="165" fontId="0" fillId="2" borderId="263" xfId="0" applyNumberFormat="1" applyFill="1" applyBorder="1"/>
    <xf numFmtId="165" fontId="22" fillId="2" borderId="45" xfId="0" applyNumberFormat="1" applyFont="1" applyFill="1" applyBorder="1"/>
    <xf numFmtId="4" fontId="8" fillId="2" borderId="8" xfId="0" applyNumberFormat="1" applyFont="1" applyFill="1" applyBorder="1"/>
    <xf numFmtId="4" fontId="25" fillId="2" borderId="17" xfId="0" applyNumberFormat="1" applyFont="1" applyFill="1" applyBorder="1"/>
    <xf numFmtId="4" fontId="22" fillId="2" borderId="17" xfId="0" applyNumberFormat="1" applyFont="1" applyFill="1" applyBorder="1"/>
    <xf numFmtId="165" fontId="22" fillId="2" borderId="140" xfId="0" applyNumberFormat="1" applyFont="1" applyFill="1" applyBorder="1"/>
    <xf numFmtId="165" fontId="22" fillId="2" borderId="141" xfId="0" applyNumberFormat="1" applyFont="1" applyFill="1" applyBorder="1"/>
    <xf numFmtId="0" fontId="12" fillId="2" borderId="65" xfId="0" applyNumberFormat="1" applyFont="1" applyFill="1" applyBorder="1"/>
    <xf numFmtId="165" fontId="0" fillId="2" borderId="62" xfId="0" applyNumberFormat="1" applyFill="1" applyBorder="1"/>
    <xf numFmtId="49" fontId="0" fillId="2" borderId="118" xfId="0" applyNumberFormat="1" applyFill="1" applyBorder="1" applyAlignment="1">
      <alignment horizontal="center"/>
    </xf>
    <xf numFmtId="165" fontId="12" fillId="2" borderId="208" xfId="0" applyNumberFormat="1" applyFont="1" applyFill="1" applyBorder="1"/>
    <xf numFmtId="165" fontId="0" fillId="2" borderId="113" xfId="0" applyNumberFormat="1" applyFill="1" applyBorder="1"/>
    <xf numFmtId="165" fontId="0" fillId="2" borderId="265" xfId="0" applyNumberFormat="1" applyFill="1" applyBorder="1"/>
    <xf numFmtId="49" fontId="35" fillId="0" borderId="46" xfId="0" applyNumberFormat="1" applyFont="1" applyFill="1" applyBorder="1"/>
    <xf numFmtId="49" fontId="35" fillId="2" borderId="105" xfId="0" applyNumberFormat="1" applyFont="1" applyFill="1" applyBorder="1" applyAlignment="1">
      <alignment horizontal="center"/>
    </xf>
    <xf numFmtId="165" fontId="35" fillId="2" borderId="104" xfId="0" applyNumberFormat="1" applyFont="1" applyFill="1" applyBorder="1"/>
    <xf numFmtId="0" fontId="35" fillId="11" borderId="0" xfId="0" applyNumberFormat="1" applyFont="1" applyFill="1"/>
    <xf numFmtId="0" fontId="35" fillId="0" borderId="0" xfId="0" applyNumberFormat="1" applyFont="1"/>
    <xf numFmtId="0" fontId="35" fillId="0" borderId="0" xfId="0" applyFont="1"/>
    <xf numFmtId="49" fontId="0" fillId="0" borderId="266" xfId="0" applyNumberFormat="1" applyFill="1" applyBorder="1"/>
    <xf numFmtId="0" fontId="0" fillId="0" borderId="267" xfId="0" applyNumberFormat="1" applyBorder="1"/>
    <xf numFmtId="1" fontId="0" fillId="11" borderId="268" xfId="0" applyNumberFormat="1" applyFill="1" applyBorder="1" applyAlignment="1">
      <alignment horizontal="center"/>
    </xf>
    <xf numFmtId="1" fontId="35" fillId="11" borderId="70" xfId="0" applyNumberFormat="1" applyFont="1" applyFill="1" applyBorder="1" applyAlignment="1">
      <alignment horizontal="center"/>
    </xf>
    <xf numFmtId="0" fontId="32" fillId="11" borderId="0" xfId="0" applyNumberFormat="1" applyFont="1" applyFill="1"/>
    <xf numFmtId="165" fontId="0" fillId="2" borderId="269" xfId="0" applyNumberFormat="1" applyFill="1" applyBorder="1"/>
    <xf numFmtId="49" fontId="0" fillId="2" borderId="173" xfId="0" applyNumberFormat="1" applyFill="1" applyBorder="1" applyAlignment="1">
      <alignment horizontal="center"/>
    </xf>
    <xf numFmtId="165" fontId="0" fillId="2" borderId="208" xfId="0" applyNumberFormat="1" applyFill="1" applyBorder="1"/>
    <xf numFmtId="49" fontId="35" fillId="11" borderId="8" xfId="0" applyNumberFormat="1" applyFont="1" applyFill="1" applyBorder="1"/>
    <xf numFmtId="0" fontId="35" fillId="11" borderId="8" xfId="0" applyNumberFormat="1" applyFont="1" applyFill="1" applyBorder="1"/>
    <xf numFmtId="165" fontId="0" fillId="2" borderId="271" xfId="0" applyNumberFormat="1" applyFill="1" applyBorder="1"/>
    <xf numFmtId="165" fontId="35" fillId="2" borderId="272" xfId="0" applyNumberFormat="1" applyFont="1" applyFill="1" applyBorder="1" applyAlignment="1">
      <alignment horizontal="right"/>
    </xf>
    <xf numFmtId="165" fontId="35" fillId="2" borderId="273" xfId="0" applyNumberFormat="1" applyFont="1" applyFill="1" applyBorder="1" applyAlignment="1">
      <alignment horizontal="right"/>
    </xf>
    <xf numFmtId="49" fontId="35" fillId="2" borderId="46" xfId="0" applyNumberFormat="1" applyFont="1" applyFill="1" applyBorder="1"/>
    <xf numFmtId="165" fontId="31" fillId="2" borderId="104" xfId="0" applyNumberFormat="1" applyFont="1" applyFill="1" applyBorder="1"/>
    <xf numFmtId="165" fontId="0" fillId="2" borderId="265" xfId="0" applyNumberFormat="1" applyFill="1" applyBorder="1" applyAlignment="1">
      <alignment horizontal="center"/>
    </xf>
    <xf numFmtId="43" fontId="46" fillId="0" borderId="214" xfId="8" applyFont="1" applyBorder="1"/>
    <xf numFmtId="43" fontId="46" fillId="0" borderId="264" xfId="8" applyFont="1" applyBorder="1"/>
    <xf numFmtId="0" fontId="0" fillId="0" borderId="0" xfId="0" applyFill="1" applyAlignment="1">
      <alignment horizontal="center"/>
    </xf>
    <xf numFmtId="49" fontId="22" fillId="6" borderId="36" xfId="0" applyNumberFormat="1" applyFont="1" applyFill="1" applyBorder="1"/>
    <xf numFmtId="0" fontId="0" fillId="0" borderId="25" xfId="0" applyNumberFormat="1" applyBorder="1"/>
    <xf numFmtId="0" fontId="0" fillId="0" borderId="37" xfId="0" applyNumberFormat="1" applyBorder="1"/>
    <xf numFmtId="0" fontId="0" fillId="2" borderId="36" xfId="0" applyFill="1" applyBorder="1"/>
    <xf numFmtId="2" fontId="21" fillId="2" borderId="32" xfId="0" applyNumberFormat="1" applyFont="1" applyFill="1" applyBorder="1" applyAlignment="1">
      <alignment horizontal="left" vertical="top" wrapText="1"/>
    </xf>
    <xf numFmtId="2" fontId="21" fillId="2" borderId="26" xfId="0" applyNumberFormat="1" applyFont="1" applyFill="1" applyBorder="1" applyAlignment="1">
      <alignment horizontal="left" vertical="top" wrapText="1"/>
    </xf>
    <xf numFmtId="2" fontId="21" fillId="2" borderId="31" xfId="0" applyNumberFormat="1" applyFont="1" applyFill="1" applyBorder="1" applyAlignment="1">
      <alignment horizontal="left" vertical="top" wrapText="1"/>
    </xf>
    <xf numFmtId="2" fontId="21" fillId="2" borderId="22" xfId="0" applyNumberFormat="1" applyFont="1" applyFill="1" applyBorder="1" applyAlignment="1">
      <alignment horizontal="left" vertical="top" wrapText="1"/>
    </xf>
    <xf numFmtId="2" fontId="21" fillId="2" borderId="23" xfId="0" applyNumberFormat="1" applyFont="1" applyFill="1" applyBorder="1" applyAlignment="1">
      <alignment horizontal="left" vertical="top" wrapText="1"/>
    </xf>
    <xf numFmtId="2" fontId="21" fillId="2" borderId="28" xfId="0" applyNumberFormat="1" applyFont="1" applyFill="1" applyBorder="1" applyAlignment="1">
      <alignment horizontal="left" vertical="top" wrapText="1"/>
    </xf>
    <xf numFmtId="2" fontId="21" fillId="2" borderId="34" xfId="0" applyNumberFormat="1" applyFont="1" applyFill="1" applyBorder="1" applyAlignment="1">
      <alignment horizontal="left" vertical="top" wrapText="1"/>
    </xf>
    <xf numFmtId="2" fontId="21" fillId="2" borderId="24" xfId="0" applyNumberFormat="1" applyFont="1" applyFill="1" applyBorder="1" applyAlignment="1">
      <alignment horizontal="left" vertical="top" wrapText="1"/>
    </xf>
    <xf numFmtId="2" fontId="21" fillId="2" borderId="27" xfId="0" applyNumberFormat="1" applyFont="1" applyFill="1" applyBorder="1" applyAlignment="1">
      <alignment horizontal="left" vertical="top" wrapText="1"/>
    </xf>
    <xf numFmtId="49" fontId="22" fillId="7" borderId="36" xfId="0" applyNumberFormat="1" applyFont="1" applyFill="1" applyBorder="1"/>
    <xf numFmtId="49" fontId="22" fillId="4" borderId="36" xfId="0" applyNumberFormat="1" applyFont="1" applyFill="1" applyBorder="1"/>
    <xf numFmtId="165" fontId="22" fillId="0" borderId="36" xfId="0" applyNumberFormat="1" applyFont="1" applyBorder="1" applyAlignment="1">
      <alignment horizontal="center"/>
    </xf>
    <xf numFmtId="0" fontId="0" fillId="0" borderId="29" xfId="0" applyNumberFormat="1" applyBorder="1"/>
    <xf numFmtId="49" fontId="0" fillId="0" borderId="41" xfId="0" applyNumberFormat="1" applyBorder="1"/>
    <xf numFmtId="0" fontId="0" fillId="0" borderId="41" xfId="0" applyNumberFormat="1" applyBorder="1"/>
    <xf numFmtId="49" fontId="32" fillId="0" borderId="48" xfId="0" applyNumberFormat="1" applyFont="1" applyBorder="1"/>
    <xf numFmtId="0" fontId="0" fillId="0" borderId="49" xfId="0" applyNumberFormat="1" applyBorder="1"/>
    <xf numFmtId="49" fontId="35" fillId="2" borderId="51" xfId="0" applyNumberFormat="1" applyFont="1" applyFill="1" applyBorder="1"/>
    <xf numFmtId="0" fontId="35" fillId="0" borderId="52" xfId="0" applyNumberFormat="1" applyFont="1" applyBorder="1"/>
    <xf numFmtId="49" fontId="0" fillId="2" borderId="53" xfId="0" applyNumberFormat="1" applyFill="1" applyBorder="1"/>
    <xf numFmtId="0" fontId="0" fillId="0" borderId="38" xfId="0" applyNumberFormat="1" applyBorder="1"/>
    <xf numFmtId="49" fontId="35" fillId="2" borderId="106" xfId="0" applyNumberFormat="1" applyFont="1" applyFill="1" applyBorder="1"/>
    <xf numFmtId="0" fontId="35" fillId="0" borderId="114" xfId="0" applyNumberFormat="1" applyFont="1" applyBorder="1"/>
    <xf numFmtId="49" fontId="0" fillId="2" borderId="48" xfId="0" applyNumberFormat="1" applyFill="1" applyBorder="1"/>
    <xf numFmtId="0" fontId="0" fillId="0" borderId="50" xfId="0" applyNumberFormat="1" applyBorder="1"/>
    <xf numFmtId="49" fontId="0" fillId="2" borderId="51" xfId="0" applyNumberFormat="1" applyFill="1" applyBorder="1"/>
    <xf numFmtId="0" fontId="0" fillId="0" borderId="21" xfId="0" applyNumberFormat="1" applyBorder="1"/>
    <xf numFmtId="49" fontId="0" fillId="4" borderId="29" xfId="0" applyNumberFormat="1" applyFill="1" applyBorder="1"/>
    <xf numFmtId="49" fontId="35" fillId="2" borderId="57" xfId="0" applyNumberFormat="1" applyFont="1" applyFill="1" applyBorder="1"/>
    <xf numFmtId="0" fontId="35" fillId="0" borderId="58" xfId="0" applyNumberFormat="1" applyFont="1" applyBorder="1"/>
    <xf numFmtId="0" fontId="35" fillId="0" borderId="59" xfId="0" applyNumberFormat="1" applyFont="1" applyBorder="1"/>
    <xf numFmtId="49" fontId="35" fillId="0" borderId="30" xfId="0" applyNumberFormat="1" applyFont="1" applyBorder="1"/>
    <xf numFmtId="0" fontId="35" fillId="0" borderId="30" xfId="0" applyNumberFormat="1" applyFont="1" applyBorder="1"/>
    <xf numFmtId="49" fontId="35" fillId="2" borderId="33" xfId="0" applyNumberFormat="1" applyFont="1" applyFill="1" applyBorder="1"/>
    <xf numFmtId="0" fontId="35" fillId="0" borderId="33" xfId="0" applyNumberFormat="1" applyFont="1" applyBorder="1"/>
    <xf numFmtId="49" fontId="8" fillId="0" borderId="17" xfId="0" applyNumberFormat="1" applyFont="1" applyBorder="1" applyAlignment="1">
      <alignment horizontal="left"/>
    </xf>
    <xf numFmtId="49" fontId="35" fillId="2" borderId="109" xfId="0" applyNumberFormat="1" applyFont="1" applyFill="1" applyBorder="1" applyAlignment="1">
      <alignment horizontal="left"/>
    </xf>
    <xf numFmtId="49" fontId="35" fillId="2" borderId="77" xfId="0" applyNumberFormat="1" applyFont="1" applyFill="1" applyBorder="1" applyAlignment="1">
      <alignment horizontal="left"/>
    </xf>
    <xf numFmtId="49" fontId="0" fillId="2" borderId="55" xfId="0" applyNumberFormat="1" applyFill="1" applyBorder="1"/>
    <xf numFmtId="0" fontId="0" fillId="0" borderId="39" xfId="0" applyNumberFormat="1" applyBorder="1"/>
    <xf numFmtId="0" fontId="0" fillId="0" borderId="102" xfId="0" applyNumberFormat="1" applyBorder="1"/>
    <xf numFmtId="49" fontId="33" fillId="4" borderId="29" xfId="0" applyNumberFormat="1" applyFont="1" applyFill="1" applyBorder="1" applyAlignment="1">
      <alignment horizontal="center"/>
    </xf>
    <xf numFmtId="0" fontId="0" fillId="0" borderId="1" xfId="0" applyNumberFormat="1" applyBorder="1"/>
    <xf numFmtId="0" fontId="0" fillId="0" borderId="2" xfId="0" applyNumberFormat="1" applyBorder="1"/>
    <xf numFmtId="0" fontId="0" fillId="0" borderId="3" xfId="0" applyNumberFormat="1" applyBorder="1"/>
    <xf numFmtId="49" fontId="22" fillId="5" borderId="29" xfId="0" applyNumberFormat="1" applyFont="1" applyFill="1" applyBorder="1" applyAlignment="1">
      <alignment horizontal="center"/>
    </xf>
    <xf numFmtId="0" fontId="0" fillId="0" borderId="40" xfId="0" applyNumberFormat="1" applyBorder="1"/>
    <xf numFmtId="49" fontId="0" fillId="2" borderId="159" xfId="0" applyNumberFormat="1" applyFill="1" applyBorder="1" applyAlignment="1">
      <alignment horizontal="left"/>
    </xf>
    <xf numFmtId="0" fontId="0" fillId="0" borderId="124" xfId="0" applyNumberFormat="1" applyBorder="1"/>
    <xf numFmtId="49" fontId="8" fillId="5" borderId="160" xfId="0" applyNumberFormat="1" applyFont="1" applyFill="1" applyBorder="1" applyAlignment="1">
      <alignment horizontal="center"/>
    </xf>
    <xf numFmtId="0" fontId="0" fillId="0" borderId="138" xfId="0" applyNumberFormat="1" applyBorder="1"/>
    <xf numFmtId="49" fontId="0" fillId="2" borderId="161" xfId="0" applyNumberFormat="1" applyFill="1" applyBorder="1" applyAlignment="1">
      <alignment horizontal="left"/>
    </xf>
    <xf numFmtId="0" fontId="0" fillId="0" borderId="45" xfId="0" applyNumberFormat="1" applyBorder="1"/>
    <xf numFmtId="3" fontId="8" fillId="5" borderId="44" xfId="0" applyNumberFormat="1" applyFont="1" applyFill="1" applyBorder="1" applyAlignment="1">
      <alignment horizontal="center"/>
    </xf>
    <xf numFmtId="0" fontId="0" fillId="0" borderId="162" xfId="0" applyNumberFormat="1" applyBorder="1"/>
    <xf numFmtId="49" fontId="0" fillId="2" borderId="163" xfId="0" applyNumberFormat="1" applyFill="1" applyBorder="1" applyAlignment="1">
      <alignment horizontal="left"/>
    </xf>
    <xf numFmtId="0" fontId="0" fillId="0" borderId="164" xfId="0" applyNumberFormat="1" applyBorder="1"/>
    <xf numFmtId="166" fontId="8" fillId="5" borderId="131" xfId="0" applyNumberFormat="1" applyFont="1" applyFill="1" applyBorder="1" applyAlignment="1">
      <alignment horizontal="center"/>
    </xf>
    <xf numFmtId="0" fontId="0" fillId="0" borderId="132" xfId="0" applyNumberFormat="1" applyBorder="1"/>
    <xf numFmtId="49" fontId="0" fillId="2" borderId="8" xfId="0" applyNumberFormat="1" applyFill="1" applyBorder="1" applyAlignment="1">
      <alignment horizontal="left"/>
    </xf>
    <xf numFmtId="0" fontId="0" fillId="0" borderId="8" xfId="0" applyNumberFormat="1" applyBorder="1"/>
    <xf numFmtId="0" fontId="22" fillId="11" borderId="17" xfId="0" applyFont="1" applyFill="1" applyBorder="1" applyAlignment="1">
      <alignment horizontal="center"/>
    </xf>
    <xf numFmtId="1" fontId="11" fillId="11" borderId="17" xfId="0" applyNumberFormat="1" applyFont="1" applyFill="1" applyBorder="1" applyAlignment="1">
      <alignment horizontal="center"/>
    </xf>
    <xf numFmtId="49" fontId="0" fillId="2" borderId="189" xfId="0" applyNumberFormat="1" applyFill="1" applyBorder="1"/>
    <xf numFmtId="49" fontId="0" fillId="2" borderId="191" xfId="0" applyNumberFormat="1" applyFill="1" applyBorder="1"/>
    <xf numFmtId="0" fontId="0" fillId="0" borderId="192" xfId="0" applyNumberFormat="1" applyBorder="1"/>
    <xf numFmtId="49" fontId="0" fillId="0" borderId="17" xfId="0" applyNumberFormat="1" applyBorder="1"/>
    <xf numFmtId="0" fontId="0" fillId="0" borderId="17" xfId="0" applyNumberFormat="1" applyBorder="1"/>
    <xf numFmtId="49" fontId="35" fillId="2" borderId="253" xfId="0" applyNumberFormat="1" applyFont="1" applyFill="1" applyBorder="1"/>
    <xf numFmtId="49" fontId="35" fillId="2" borderId="255" xfId="0" applyNumberFormat="1" applyFont="1" applyFill="1" applyBorder="1"/>
    <xf numFmtId="0" fontId="35" fillId="0" borderId="256" xfId="0" applyNumberFormat="1" applyFont="1" applyBorder="1"/>
    <xf numFmtId="49" fontId="0" fillId="2" borderId="181" xfId="0" applyNumberFormat="1" applyFill="1" applyBorder="1"/>
    <xf numFmtId="0" fontId="0" fillId="0" borderId="182" xfId="0" applyNumberFormat="1" applyBorder="1"/>
    <xf numFmtId="49" fontId="35" fillId="0" borderId="248" xfId="0" applyNumberFormat="1" applyFont="1" applyBorder="1"/>
    <xf numFmtId="0" fontId="35" fillId="0" borderId="249" xfId="0" applyNumberFormat="1" applyFont="1" applyBorder="1"/>
    <xf numFmtId="49" fontId="35" fillId="2" borderId="225" xfId="0" applyNumberFormat="1" applyFont="1" applyFill="1" applyBorder="1"/>
    <xf numFmtId="49" fontId="35" fillId="2" borderId="173" xfId="0" applyNumberFormat="1" applyFont="1" applyFill="1" applyBorder="1"/>
    <xf numFmtId="49" fontId="8" fillId="0" borderId="8" xfId="0" applyNumberFormat="1" applyFont="1" applyFill="1" applyBorder="1" applyAlignment="1">
      <alignment horizontal="center"/>
    </xf>
    <xf numFmtId="49" fontId="38" fillId="2" borderId="127" xfId="0" applyNumberFormat="1" applyFont="1" applyFill="1" applyBorder="1"/>
    <xf numFmtId="0" fontId="38" fillId="0" borderId="118" xfId="0" applyNumberFormat="1" applyFont="1" applyBorder="1"/>
    <xf numFmtId="49" fontId="35" fillId="2" borderId="156" xfId="0" applyNumberFormat="1" applyFont="1" applyFill="1" applyBorder="1"/>
    <xf numFmtId="0" fontId="35" fillId="0" borderId="157" xfId="0" applyNumberFormat="1" applyFont="1" applyBorder="1"/>
    <xf numFmtId="49" fontId="0" fillId="11" borderId="8" xfId="0" applyNumberFormat="1" applyFill="1" applyBorder="1" applyAlignment="1">
      <alignment horizontal="left"/>
    </xf>
    <xf numFmtId="0" fontId="0" fillId="11" borderId="8" xfId="0" applyNumberFormat="1" applyFill="1" applyBorder="1"/>
    <xf numFmtId="0" fontId="22" fillId="11" borderId="8" xfId="0" applyFont="1" applyFill="1" applyBorder="1" applyAlignment="1">
      <alignment horizontal="center"/>
    </xf>
    <xf numFmtId="1" fontId="11" fillId="11" borderId="8" xfId="0" applyNumberFormat="1" applyFont="1" applyFill="1" applyBorder="1" applyAlignment="1">
      <alignment horizontal="center"/>
    </xf>
    <xf numFmtId="49" fontId="0" fillId="12" borderId="122" xfId="0" applyNumberFormat="1" applyFill="1" applyBorder="1"/>
    <xf numFmtId="0" fontId="0" fillId="12" borderId="123" xfId="0" applyNumberFormat="1" applyFill="1" applyBorder="1"/>
    <xf numFmtId="3" fontId="37" fillId="5" borderId="44" xfId="0" applyNumberFormat="1" applyFont="1" applyFill="1" applyBorder="1" applyAlignment="1">
      <alignment horizontal="center"/>
    </xf>
    <xf numFmtId="49" fontId="0" fillId="0" borderId="42" xfId="0" applyNumberFormat="1" applyBorder="1"/>
    <xf numFmtId="0" fontId="0" fillId="0" borderId="42" xfId="0" applyNumberFormat="1" applyBorder="1"/>
    <xf numFmtId="49" fontId="35" fillId="2" borderId="128" xfId="0" applyNumberFormat="1" applyFont="1" applyFill="1" applyBorder="1"/>
    <xf numFmtId="0" fontId="35" fillId="0" borderId="103" xfId="0" applyNumberFormat="1" applyFont="1" applyBorder="1"/>
    <xf numFmtId="49" fontId="35" fillId="2" borderId="236" xfId="0" applyNumberFormat="1" applyFont="1" applyFill="1" applyBorder="1"/>
    <xf numFmtId="0" fontId="35" fillId="0" borderId="216" xfId="0" applyNumberFormat="1" applyFont="1" applyBorder="1"/>
    <xf numFmtId="0" fontId="35" fillId="0" borderId="217" xfId="0" applyNumberFormat="1" applyFont="1" applyBorder="1"/>
    <xf numFmtId="49" fontId="0" fillId="4" borderId="129" xfId="0" applyNumberFormat="1" applyFill="1" applyBorder="1"/>
    <xf numFmtId="49" fontId="35" fillId="2" borderId="149" xfId="0" applyNumberFormat="1" applyFont="1" applyFill="1" applyBorder="1"/>
    <xf numFmtId="0" fontId="35" fillId="0" borderId="150" xfId="0" applyNumberFormat="1" applyFont="1" applyBorder="1"/>
    <xf numFmtId="49" fontId="32" fillId="4" borderId="140" xfId="0" applyNumberFormat="1" applyFont="1" applyFill="1" applyBorder="1"/>
    <xf numFmtId="0" fontId="0" fillId="0" borderId="141" xfId="0" applyNumberFormat="1" applyBorder="1"/>
    <xf numFmtId="49" fontId="35" fillId="2" borderId="151" xfId="0" applyNumberFormat="1" applyFont="1" applyFill="1" applyBorder="1"/>
    <xf numFmtId="0" fontId="35" fillId="0" borderId="60" xfId="0" applyNumberFormat="1" applyFont="1" applyBorder="1"/>
    <xf numFmtId="0" fontId="35" fillId="0" borderId="152" xfId="0" applyNumberFormat="1" applyFont="1" applyBorder="1"/>
    <xf numFmtId="49" fontId="35" fillId="2" borderId="145" xfId="0" applyNumberFormat="1" applyFont="1" applyFill="1" applyBorder="1"/>
    <xf numFmtId="0" fontId="35" fillId="0" borderId="146" xfId="0" applyNumberFormat="1" applyFont="1" applyBorder="1"/>
    <xf numFmtId="49" fontId="0" fillId="2" borderId="147" xfId="0" applyNumberFormat="1" applyFill="1" applyBorder="1"/>
    <xf numFmtId="0" fontId="0" fillId="0" borderId="148" xfId="0" applyNumberFormat="1" applyBorder="1"/>
    <xf numFmtId="49" fontId="0" fillId="2" borderId="127" xfId="0" applyNumberFormat="1" applyFill="1" applyBorder="1"/>
    <xf numFmtId="0" fontId="0" fillId="0" borderId="118" xfId="0" applyNumberFormat="1" applyBorder="1"/>
    <xf numFmtId="0" fontId="0" fillId="0" borderId="144" xfId="0" applyNumberFormat="1" applyBorder="1"/>
    <xf numFmtId="49" fontId="32" fillId="2" borderId="127" xfId="0" applyNumberFormat="1" applyFont="1" applyFill="1" applyBorder="1"/>
    <xf numFmtId="49" fontId="32" fillId="2" borderId="236" xfId="0" applyNumberFormat="1" applyFont="1" applyFill="1" applyBorder="1"/>
    <xf numFmtId="0" fontId="0" fillId="0" borderId="216" xfId="0" applyNumberFormat="1" applyBorder="1"/>
    <xf numFmtId="49" fontId="32" fillId="2" borderId="53" xfId="0" applyNumberFormat="1" applyFont="1" applyFill="1" applyBorder="1"/>
    <xf numFmtId="49" fontId="0" fillId="0" borderId="223" xfId="0" applyNumberFormat="1" applyBorder="1"/>
    <xf numFmtId="0" fontId="0" fillId="0" borderId="224" xfId="0" applyNumberFormat="1" applyBorder="1"/>
    <xf numFmtId="49" fontId="0" fillId="0" borderId="225" xfId="0" applyNumberFormat="1" applyBorder="1" applyAlignment="1">
      <alignment horizontal="left"/>
    </xf>
    <xf numFmtId="49" fontId="0" fillId="0" borderId="62" xfId="0" applyNumberFormat="1" applyBorder="1" applyAlignment="1">
      <alignment horizontal="left"/>
    </xf>
    <xf numFmtId="49" fontId="0" fillId="0" borderId="63" xfId="0" applyNumberFormat="1" applyBorder="1" applyAlignment="1">
      <alignment horizontal="left"/>
    </xf>
    <xf numFmtId="49" fontId="35" fillId="2" borderId="153" xfId="0" applyNumberFormat="1" applyFont="1" applyFill="1" applyBorder="1"/>
    <xf numFmtId="0" fontId="35" fillId="0" borderId="154" xfId="0" applyNumberFormat="1" applyFont="1" applyBorder="1"/>
    <xf numFmtId="0" fontId="35" fillId="0" borderId="155" xfId="0" applyNumberFormat="1" applyFont="1" applyBorder="1"/>
    <xf numFmtId="49" fontId="32" fillId="2" borderId="104" xfId="0" applyNumberFormat="1" applyFont="1" applyFill="1" applyBorder="1"/>
    <xf numFmtId="0" fontId="0" fillId="0" borderId="97" xfId="0" applyNumberFormat="1" applyBorder="1"/>
    <xf numFmtId="49" fontId="32" fillId="2" borderId="147" xfId="0" applyNumberFormat="1" applyFont="1" applyFill="1" applyBorder="1"/>
    <xf numFmtId="0" fontId="35" fillId="0" borderId="106" xfId="0" applyNumberFormat="1" applyFont="1" applyBorder="1"/>
    <xf numFmtId="49" fontId="22" fillId="4" borderId="29" xfId="0" applyNumberFormat="1" applyFont="1" applyFill="1" applyBorder="1" applyAlignment="1">
      <alignment horizontal="center"/>
    </xf>
    <xf numFmtId="49" fontId="0" fillId="2" borderId="44" xfId="0" applyNumberFormat="1" applyFill="1" applyBorder="1" applyAlignment="1">
      <alignment horizontal="left"/>
    </xf>
    <xf numFmtId="49" fontId="0" fillId="2" borderId="142" xfId="0" applyNumberFormat="1" applyFill="1" applyBorder="1" applyAlignment="1">
      <alignment horizontal="left"/>
    </xf>
    <xf numFmtId="0" fontId="0" fillId="0" borderId="125" xfId="0" applyNumberFormat="1" applyBorder="1"/>
    <xf numFmtId="49" fontId="0" fillId="2" borderId="129" xfId="0" applyNumberFormat="1" applyFill="1" applyBorder="1" applyAlignment="1">
      <alignment horizontal="left"/>
    </xf>
    <xf numFmtId="0" fontId="22" fillId="0" borderId="41" xfId="0" applyFont="1" applyBorder="1" applyAlignment="1">
      <alignment horizontal="center"/>
    </xf>
    <xf numFmtId="1" fontId="11" fillId="2" borderId="41" xfId="0" applyNumberFormat="1" applyFont="1" applyFill="1" applyBorder="1" applyAlignment="1">
      <alignment horizontal="center"/>
    </xf>
    <xf numFmtId="49" fontId="8" fillId="5" borderId="44" xfId="0" applyNumberFormat="1" applyFont="1" applyFill="1" applyBorder="1" applyAlignment="1">
      <alignment horizontal="center"/>
    </xf>
    <xf numFmtId="49" fontId="0" fillId="2" borderId="130" xfId="0" applyNumberFormat="1" applyFill="1" applyBorder="1" applyAlignment="1">
      <alignment horizontal="left"/>
    </xf>
    <xf numFmtId="0" fontId="0" fillId="0" borderId="131" xfId="0" applyNumberFormat="1" applyBorder="1"/>
    <xf numFmtId="3" fontId="8" fillId="5" borderId="45" xfId="0" applyNumberFormat="1" applyFont="1" applyFill="1" applyBorder="1" applyAlignment="1">
      <alignment horizontal="center"/>
    </xf>
    <xf numFmtId="166" fontId="8" fillId="5" borderId="29" xfId="0" applyNumberFormat="1" applyFont="1" applyFill="1" applyBorder="1" applyAlignment="1">
      <alignment horizontal="center"/>
    </xf>
    <xf numFmtId="49" fontId="35" fillId="11" borderId="228" xfId="0" applyNumberFormat="1" applyFont="1" applyFill="1" applyBorder="1"/>
    <xf numFmtId="0" fontId="35" fillId="11" borderId="229" xfId="0" applyNumberFormat="1" applyFont="1" applyFill="1" applyBorder="1"/>
    <xf numFmtId="0" fontId="0" fillId="0" borderId="7" xfId="0" applyNumberFormat="1" applyBorder="1"/>
    <xf numFmtId="49" fontId="0" fillId="2" borderId="145" xfId="0" applyNumberFormat="1" applyFill="1" applyBorder="1"/>
    <xf numFmtId="0" fontId="0" fillId="0" borderId="52" xfId="0" applyNumberFormat="1" applyBorder="1"/>
    <xf numFmtId="49" fontId="0" fillId="2" borderId="104" xfId="0" applyNumberFormat="1" applyFill="1" applyBorder="1"/>
    <xf numFmtId="49" fontId="0" fillId="11" borderId="42" xfId="0" applyNumberFormat="1" applyFill="1" applyBorder="1"/>
    <xf numFmtId="0" fontId="0" fillId="11" borderId="42" xfId="0" applyNumberFormat="1" applyFill="1" applyBorder="1"/>
    <xf numFmtId="49" fontId="35" fillId="11" borderId="128" xfId="0" applyNumberFormat="1" applyFont="1" applyFill="1" applyBorder="1"/>
    <xf numFmtId="0" fontId="35" fillId="11" borderId="103" xfId="0" applyNumberFormat="1" applyFont="1" applyFill="1" applyBorder="1"/>
    <xf numFmtId="49" fontId="35" fillId="2" borderId="127" xfId="0" applyNumberFormat="1" applyFont="1" applyFill="1" applyBorder="1"/>
    <xf numFmtId="0" fontId="35" fillId="0" borderId="118" xfId="0" applyNumberFormat="1" applyFont="1" applyBorder="1"/>
    <xf numFmtId="49" fontId="0" fillId="0" borderId="238" xfId="0" applyNumberFormat="1" applyBorder="1" applyAlignment="1">
      <alignment horizontal="left"/>
    </xf>
    <xf numFmtId="49" fontId="0" fillId="0" borderId="239" xfId="0" applyNumberFormat="1" applyBorder="1" applyAlignment="1">
      <alignment horizontal="left"/>
    </xf>
    <xf numFmtId="49" fontId="0" fillId="0" borderId="243" xfId="0" applyNumberFormat="1" applyBorder="1" applyAlignment="1">
      <alignment horizontal="left"/>
    </xf>
    <xf numFmtId="49" fontId="0" fillId="0" borderId="244" xfId="0" applyNumberFormat="1" applyBorder="1" applyAlignment="1">
      <alignment horizontal="left"/>
    </xf>
    <xf numFmtId="49" fontId="0" fillId="0" borderId="245" xfId="0" applyNumberFormat="1" applyBorder="1" applyAlignment="1">
      <alignment horizontal="left"/>
    </xf>
    <xf numFmtId="49" fontId="35" fillId="2" borderId="213" xfId="0" applyNumberFormat="1" applyFont="1" applyFill="1" applyBorder="1"/>
    <xf numFmtId="0" fontId="35" fillId="0" borderId="208" xfId="0" applyNumberFormat="1" applyFont="1" applyBorder="1"/>
    <xf numFmtId="49" fontId="0" fillId="2" borderId="29" xfId="0" applyNumberFormat="1" applyFill="1" applyBorder="1" applyAlignment="1">
      <alignment horizontal="left"/>
    </xf>
    <xf numFmtId="166" fontId="8" fillId="5" borderId="44" xfId="0" applyNumberFormat="1" applyFont="1" applyFill="1" applyBorder="1" applyAlignment="1">
      <alignment horizontal="center"/>
    </xf>
    <xf numFmtId="166" fontId="8" fillId="5" borderId="45" xfId="0" applyNumberFormat="1" applyFont="1" applyFill="1" applyBorder="1" applyAlignment="1">
      <alignment horizontal="center"/>
    </xf>
    <xf numFmtId="0" fontId="22" fillId="11" borderId="42" xfId="0" applyFont="1" applyFill="1" applyBorder="1" applyAlignment="1">
      <alignment horizontal="center"/>
    </xf>
    <xf numFmtId="1" fontId="11" fillId="11" borderId="42" xfId="0" applyNumberFormat="1" applyFont="1" applyFill="1" applyBorder="1" applyAlignment="1">
      <alignment horizontal="center"/>
    </xf>
    <xf numFmtId="49" fontId="8" fillId="13" borderId="61" xfId="0" applyNumberFormat="1" applyFont="1" applyFill="1" applyBorder="1"/>
    <xf numFmtId="0" fontId="8" fillId="13" borderId="62" xfId="0" applyNumberFormat="1" applyFont="1" applyFill="1" applyBorder="1"/>
    <xf numFmtId="0" fontId="8" fillId="13" borderId="63" xfId="0" applyNumberFormat="1" applyFont="1" applyFill="1" applyBorder="1"/>
    <xf numFmtId="49" fontId="12" fillId="8" borderId="165" xfId="0" applyNumberFormat="1" applyFont="1" applyFill="1" applyBorder="1" applyAlignment="1">
      <alignment horizontal="center" vertical="center"/>
    </xf>
    <xf numFmtId="165" fontId="12" fillId="8" borderId="166" xfId="0" applyNumberFormat="1" applyFont="1" applyFill="1" applyBorder="1" applyAlignment="1">
      <alignment horizontal="center" vertical="center"/>
    </xf>
    <xf numFmtId="165" fontId="12" fillId="8" borderId="167" xfId="0" applyNumberFormat="1" applyFont="1" applyFill="1" applyBorder="1" applyAlignment="1">
      <alignment horizontal="center" vertical="center"/>
    </xf>
    <xf numFmtId="49" fontId="12" fillId="8" borderId="235" xfId="0" applyNumberFormat="1" applyFont="1" applyFill="1" applyBorder="1" applyAlignment="1">
      <alignment horizontal="center" vertical="center"/>
    </xf>
    <xf numFmtId="165" fontId="12" fillId="8" borderId="8" xfId="0" applyNumberFormat="1" applyFont="1" applyFill="1" applyBorder="1" applyAlignment="1">
      <alignment horizontal="center" vertical="center"/>
    </xf>
    <xf numFmtId="165" fontId="12" fillId="8" borderId="270" xfId="0" applyNumberFormat="1" applyFont="1" applyFill="1" applyBorder="1" applyAlignment="1">
      <alignment horizontal="center" vertical="center"/>
    </xf>
    <xf numFmtId="165" fontId="12" fillId="8" borderId="168" xfId="0" applyNumberFormat="1" applyFont="1" applyFill="1" applyBorder="1" applyAlignment="1">
      <alignment horizontal="center" vertical="center"/>
    </xf>
    <xf numFmtId="165" fontId="12" fillId="8" borderId="169" xfId="0" applyNumberFormat="1" applyFont="1" applyFill="1" applyBorder="1" applyAlignment="1">
      <alignment horizontal="center" vertical="center"/>
    </xf>
    <xf numFmtId="165" fontId="12" fillId="8" borderId="170" xfId="0" applyNumberFormat="1" applyFont="1" applyFill="1" applyBorder="1" applyAlignment="1">
      <alignment horizontal="center" vertical="center"/>
    </xf>
  </cellXfs>
  <cellStyles count="9">
    <cellStyle name="Komma" xfId="8" builtinId="3"/>
    <cellStyle name="Normal" xfId="0" builtinId="0"/>
    <cellStyle name="Normal 2" xfId="1" xr:uid="{00000000-0005-0000-0000-000001000000}"/>
    <cellStyle name="Normal 3" xfId="2" xr:uid="{00000000-0005-0000-0000-000002000000}"/>
    <cellStyle name="Normal 4" xfId="3" xr:uid="{00000000-0005-0000-0000-000003000000}"/>
    <cellStyle name="Normal 5" xfId="4" xr:uid="{D38ED0DC-7A85-49D0-B443-A4C7B39D2256}"/>
    <cellStyle name="Normal 6" xfId="5" xr:uid="{34502410-9A8A-46DD-A65E-FB72E095B8CD}"/>
    <cellStyle name="Normal 7" xfId="6" xr:uid="{80EE8607-DBA0-412E-8E0F-FE31FE5B0A93}"/>
    <cellStyle name="Normal 8" xfId="7" xr:uid="{DC004CB3-721A-46A7-928E-DDF214080AC3}"/>
  </cellStyles>
  <dxfs count="0"/>
  <tableStyles count="0"/>
  <colors>
    <indexedColors>
      <rgbColor rgb="FF000000"/>
      <rgbColor rgb="FFFFFFFF"/>
      <rgbColor rgb="FFFF0000"/>
      <rgbColor rgb="FF00FF00"/>
      <rgbColor rgb="FF0000FF"/>
      <rgbColor rgb="FFFFFF00"/>
      <rgbColor rgb="FFFF00FF"/>
      <rgbColor rgb="FF00FFFF"/>
      <rgbColor rgb="FF000000"/>
      <rgbColor rgb="FFCCFFFF"/>
      <rgbColor rgb="FFFFFFFF"/>
      <rgbColor rgb="FFAAAAAA"/>
      <rgbColor rgb="FFCCFFCC"/>
      <rgbColor rgb="FFFFFF99"/>
      <rgbColor rgb="FFFF0000"/>
      <rgbColor rgb="FFCCFF99"/>
      <rgbColor rgb="FF0000FF"/>
      <rgbColor rgb="FF808080"/>
      <rgbColor rgb="FF800000"/>
      <rgbColor rgb="FF969696"/>
      <rgbColor rgb="FF000090"/>
      <rgbColor rgb="FFC0C0C0"/>
      <rgbColor rgb="FFCBCBCB"/>
      <rgbColor rgb="FFCDDDAC"/>
      <rgbColor rgb="FFFF2600"/>
      <rgbColor rgb="FFCBCBCB"/>
      <rgbColor rgb="FFCCCCCC"/>
      <rgbColor rgb="FF0070C0"/>
      <rgbColor rgb="FFFFCC99"/>
      <rgbColor rgb="FFFFFF00"/>
      <rgbColor rgb="FFBFBFBF"/>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433D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oneCellAnchor>
    <xdr:from>
      <xdr:col>0</xdr:col>
      <xdr:colOff>200018</xdr:colOff>
      <xdr:row>2</xdr:row>
      <xdr:rowOff>28574</xdr:rowOff>
    </xdr:from>
    <xdr:ext cx="5029201" cy="2962275"/>
    <xdr:sp macro="" textlink="">
      <xdr:nvSpPr>
        <xdr:cNvPr id="2" name="Tekstboks 1">
          <a:extLst>
            <a:ext uri="{FF2B5EF4-FFF2-40B4-BE49-F238E27FC236}">
              <a16:creationId xmlns:a16="http://schemas.microsoft.com/office/drawing/2014/main" id="{00000000-0008-0000-0000-000002000000}"/>
            </a:ext>
          </a:extLst>
        </xdr:cNvPr>
        <xdr:cNvSpPr txBox="1"/>
      </xdr:nvSpPr>
      <xdr:spPr>
        <a:xfrm rot="10800000" flipV="1">
          <a:off x="200018" y="609599"/>
          <a:ext cx="5029201" cy="2962275"/>
        </a:xfrm>
        <a:prstGeom prst="rect">
          <a:avLst/>
        </a:prstGeom>
        <a:solidFill>
          <a:schemeClr val="accent3">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lang="da-DK" sz="1100" b="0" i="0" u="none" strike="noStrike">
              <a:latin typeface="+mj-lt"/>
              <a:ea typeface="+mn-ea"/>
              <a:cs typeface="+mn-cs"/>
            </a:rPr>
            <a:t>Dette værktøj er udarbejdet med henblik på at beregne lønnen for de fleste lærere og børnehaveklasseledere, som er ansat i Ballerup Kommune.</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mn-ea"/>
            <a:cs typeface="+mn-cs"/>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bruge din opgaveoversigt og din lønseddel og vælge det rigtige faneblad forneden.Vælg 'lærer' eller 'børnehaveklasseleder'. Vælg 'ny løn', hvis du er overenskomstansat (de fleste) eller 'gl. løn', hvis du er tjenestemand - spørg din TR, hvis du er i tvivl.</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Du skal kun skrive i de </a:t>
          </a:r>
          <a:r>
            <a:rPr kumimoji="0" lang="da-DK" sz="1100" b="1" i="0" u="none" strike="noStrike" cap="none" spc="0" normalizeH="0" baseline="0">
              <a:ln>
                <a:noFill/>
              </a:ln>
              <a:solidFill>
                <a:srgbClr val="000000"/>
              </a:solidFill>
              <a:effectLst/>
              <a:uFillTx/>
              <a:latin typeface="+mj-lt"/>
              <a:ea typeface="Calibri"/>
              <a:cs typeface="Calibri"/>
              <a:sym typeface="Calibri"/>
            </a:rPr>
            <a:t>grønne felter</a:t>
          </a:r>
          <a:r>
            <a:rPr kumimoji="0" lang="da-DK" sz="1100" b="0" i="0" u="none" strike="noStrike" cap="none" spc="0" normalizeH="0" baseline="0">
              <a:ln>
                <a:noFill/>
              </a:ln>
              <a:solidFill>
                <a:srgbClr val="000000"/>
              </a:solidFill>
              <a:effectLst/>
              <a:uFillTx/>
              <a:latin typeface="+mj-lt"/>
              <a:ea typeface="Calibri"/>
              <a:cs typeface="Calibri"/>
              <a:sym typeface="Calibri"/>
            </a:rPr>
            <a:t>, men vær opmærksom på, at ikke alle grønne felter skal bruges.</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eaLnBrk="1" fontAlgn="auto" latinLnBrk="0" hangingPunct="0">
            <a:lnSpc>
              <a:spcPct val="100000"/>
            </a:lnSpc>
            <a:spcBef>
              <a:spcPts val="0"/>
            </a:spcBef>
            <a:spcAft>
              <a:spcPts val="0"/>
            </a:spcAft>
            <a:buClrTx/>
            <a:buSzTx/>
            <a:buFontTx/>
            <a:buNone/>
            <a:tabLst/>
            <a:defRPr/>
          </a:pPr>
          <a:r>
            <a:rPr lang="da-DK" sz="1100" b="0" i="0" baseline="0">
              <a:latin typeface="+mn-lt"/>
              <a:ea typeface="+mn-ea"/>
              <a:cs typeface="+mn-cs"/>
            </a:rPr>
            <a:t>Der er i nogle tilfælde tilføjet kommentarer. De er markeret med en lille rød trekant. Peg på teksten, så ser du kommentaren. Nærmere forklaring finder du i selve aftalerne. Den lokale lønaftale finder du på www.kreds21.dk</a:t>
          </a:r>
        </a:p>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mj-lt"/>
            <a:ea typeface="Calibri"/>
            <a:cs typeface="Calibri"/>
            <a:sym typeface="Calibri"/>
          </a:endParaRPr>
        </a:p>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God fornøjelse - og husk, at din TR eller kredskontoret er altid klar til at hjælpe dig, hvis det driller.</a:t>
          </a:r>
        </a:p>
      </xdr:txBody>
    </xdr:sp>
    <xdr:clientData/>
  </xdr:oneCellAnchor>
  <xdr:oneCellAnchor>
    <xdr:from>
      <xdr:col>1</xdr:col>
      <xdr:colOff>47625</xdr:colOff>
      <xdr:row>6</xdr:row>
      <xdr:rowOff>0</xdr:rowOff>
    </xdr:from>
    <xdr:ext cx="92396" cy="264558"/>
    <xdr:sp macro="" textlink="">
      <xdr:nvSpPr>
        <xdr:cNvPr id="3" name="Tekstboks 2">
          <a:extLst>
            <a:ext uri="{FF2B5EF4-FFF2-40B4-BE49-F238E27FC236}">
              <a16:creationId xmlns:a16="http://schemas.microsoft.com/office/drawing/2014/main" id="{00000000-0008-0000-0000-000003000000}"/>
            </a:ext>
          </a:extLst>
        </xdr:cNvPr>
        <xdr:cNvSpPr txBox="1"/>
      </xdr:nvSpPr>
      <xdr:spPr>
        <a:xfrm>
          <a:off x="657225" y="1228725"/>
          <a:ext cx="92396" cy="264558"/>
        </a:xfrm>
        <a:prstGeom prst="rect">
          <a:avLst/>
        </a:prstGeom>
        <a:no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none" lIns="45719" tIns="45719" rIns="45719" bIns="45719" numCol="1" spcCol="38100" rtlCol="0" anchor="t">
          <a:spAutoFit/>
        </a:bodyPr>
        <a:lstStyle/>
        <a:p>
          <a:pPr marL="0" marR="0" indent="0" algn="l" defTabSz="914400" rtl="0" fontAlgn="auto" latinLnBrk="0" hangingPunct="0">
            <a:lnSpc>
              <a:spcPct val="100000"/>
            </a:lnSpc>
            <a:spcBef>
              <a:spcPts val="0"/>
            </a:spcBef>
            <a:spcAft>
              <a:spcPts val="0"/>
            </a:spcAft>
            <a:buClrTx/>
            <a:buSzTx/>
            <a:buFontTx/>
            <a:buNone/>
            <a:tabLst/>
          </a:pPr>
          <a:endParaRPr kumimoji="0" lang="da-DK" sz="1100" b="0" i="0" u="none" strike="noStrike" cap="none" spc="0" normalizeH="0" baseline="0">
            <a:ln>
              <a:noFill/>
            </a:ln>
            <a:solidFill>
              <a:srgbClr val="000000"/>
            </a:solidFill>
            <a:effectLst/>
            <a:uFillTx/>
            <a:latin typeface="Calibri"/>
            <a:ea typeface="Calibri"/>
            <a:cs typeface="Calibri"/>
            <a:sym typeface="Calibri"/>
          </a:endParaRPr>
        </a:p>
      </xdr:txBody>
    </xdr:sp>
    <xdr:clientData/>
  </xdr:oneCellAnchor>
  <xdr:oneCellAnchor>
    <xdr:from>
      <xdr:col>0</xdr:col>
      <xdr:colOff>209550</xdr:colOff>
      <xdr:row>21</xdr:row>
      <xdr:rowOff>123825</xdr:rowOff>
    </xdr:from>
    <xdr:ext cx="5038725" cy="819150"/>
    <xdr:sp macro="" textlink="">
      <xdr:nvSpPr>
        <xdr:cNvPr id="4" name="Tekstboks 3">
          <a:extLst>
            <a:ext uri="{FF2B5EF4-FFF2-40B4-BE49-F238E27FC236}">
              <a16:creationId xmlns:a16="http://schemas.microsoft.com/office/drawing/2014/main" id="{00000000-0008-0000-0000-000004000000}"/>
            </a:ext>
          </a:extLst>
        </xdr:cNvPr>
        <xdr:cNvSpPr txBox="1"/>
      </xdr:nvSpPr>
      <xdr:spPr>
        <a:xfrm>
          <a:off x="209550" y="3781425"/>
          <a:ext cx="5038725" cy="819150"/>
        </a:xfrm>
        <a:prstGeom prst="rect">
          <a:avLst/>
        </a:prstGeom>
        <a:solidFill>
          <a:schemeClr val="accent2">
            <a:lumMod val="40000"/>
            <a:lumOff val="60000"/>
          </a:schemeClr>
        </a:solidFill>
        <a:ln w="12700" cap="flat">
          <a:noFill/>
          <a:miter lim="400000"/>
        </a:ln>
        <a:effectLst/>
        <a:sp3d/>
      </xdr:spPr>
      <xdr:style>
        <a:lnRef idx="0">
          <a:scrgbClr r="0" g="0" b="0"/>
        </a:lnRef>
        <a:fillRef idx="0">
          <a:scrgbClr r="0" g="0" b="0"/>
        </a:fillRef>
        <a:effectRef idx="0">
          <a:scrgbClr r="0" g="0" b="0"/>
        </a:effectRef>
        <a:fontRef idx="none"/>
      </xdr:style>
      <xdr:txBody>
        <a:bodyPr rot="0" spcFirstLastPara="1" vertOverflow="clip" horzOverflow="overflow" vert="horz" wrap="square" lIns="45719" tIns="45719" rIns="45719" bIns="45719" numCol="1" spcCol="38100" rtlCol="0" anchor="t">
          <a:noAutofit/>
        </a:bodyPr>
        <a:lstStyle/>
        <a:p>
          <a:pPr marL="0" marR="0" indent="0" algn="l" defTabSz="914400" rtl="0" fontAlgn="auto" latinLnBrk="0" hangingPunct="0">
            <a:lnSpc>
              <a:spcPct val="100000"/>
            </a:lnSpc>
            <a:spcBef>
              <a:spcPts val="0"/>
            </a:spcBef>
            <a:spcAft>
              <a:spcPts val="0"/>
            </a:spcAft>
            <a:buClrTx/>
            <a:buSzTx/>
            <a:buFontTx/>
            <a:buNone/>
            <a:tabLst/>
          </a:pPr>
          <a:r>
            <a:rPr kumimoji="0" lang="da-DK" sz="1100" b="0" i="0" u="none" strike="noStrike" cap="none" spc="0" normalizeH="0" baseline="0">
              <a:ln>
                <a:noFill/>
              </a:ln>
              <a:solidFill>
                <a:srgbClr val="000000"/>
              </a:solidFill>
              <a:effectLst/>
              <a:uFillTx/>
              <a:latin typeface="+mj-lt"/>
              <a:ea typeface="Calibri"/>
              <a:cs typeface="Calibri"/>
              <a:sym typeface="Calibri"/>
            </a:rPr>
            <a:t>Lønberegneren kan ikke bruges af alle. F.eks. vil fleksjobansatte, ansatte på særlige vilkår og ikke-læreruddannede skulle henvende sig til kredskontoret for at få beregnet deres løn. Det samme skal fælles-AMR og fælles AMR-suppleanet.</a:t>
          </a:r>
        </a:p>
      </xdr:txBody>
    </xdr:sp>
    <xdr:clientData/>
  </xdr:oneCellAnchor>
</xdr:wsDr>
</file>

<file path=xl/theme/theme1.xml><?xml version="1.0" encoding="utf-8"?>
<a:theme xmlns:a="http://schemas.openxmlformats.org/drawingml/2006/main" name="Kontortema">
  <a:themeElements>
    <a:clrScheme name="Kontortema">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Kontortema">
      <a:majorFont>
        <a:latin typeface="Helvetica"/>
        <a:ea typeface="Helvetica"/>
        <a:cs typeface="Helvetica"/>
      </a:majorFont>
      <a:minorFont>
        <a:latin typeface="Helvetica"/>
        <a:ea typeface="Helvetica"/>
        <a:cs typeface="Helvetica"/>
      </a:minorFont>
    </a:fontScheme>
    <a:fmtScheme name="Kontortem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3000" dir="5400000" rotWithShape="0">
              <a:srgbClr val="000000">
                <a:alpha val="35000"/>
              </a:srgbClr>
            </a:outerShdw>
          </a:effectLst>
        </a:effectStyle>
        <a:effectStyle>
          <a:effectLst>
            <a:outerShdw blurRad="38100" dist="23000" dir="5400000" rotWithShape="0">
              <a:srgbClr val="000000">
                <a:alpha val="35000"/>
              </a:srgbClr>
            </a:outerShdw>
          </a:effectLst>
        </a:effectStyle>
        <a:effectStyle>
          <a:effectLst>
            <a:outerShdw blurRad="38100" dist="20000" dir="5400000" rotWithShape="0">
              <a:srgbClr val="000000">
                <a:alpha val="38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outerShdw blurRad="38100" dist="23000" dir="5400000" rotWithShape="0">
            <a:srgbClr val="000000">
              <a:alpha val="35000"/>
            </a:srgbClr>
          </a:outerShdw>
        </a:effectLst>
        <a:sp3d/>
      </a:spPr>
      <a:bodyPr rot="0" spcFirstLastPara="1" vertOverflow="overflow" horzOverflow="overflow" vert="horz" wrap="square" lIns="45719" tIns="45719" rIns="45719" bIns="45719" numCol="1" spcCol="38100" rtlCol="0" anchor="ctr">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outerShdw blurRad="38100" dist="20000" dir="5400000" rotWithShape="0">
            <a:srgbClr val="000000">
              <a:alpha val="38000"/>
            </a:srgbClr>
          </a:outerShdw>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45719" tIns="45719" rIns="45719" bIns="45719"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Calibri"/>
            <a:ea typeface="Calibri"/>
            <a:cs typeface="Calibri"/>
            <a:sym typeface="Calibri"/>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49"/>
  <sheetViews>
    <sheetView tabSelected="1" workbookViewId="0"/>
  </sheetViews>
  <sheetFormatPr defaultColWidth="8.85546875" defaultRowHeight="12.75" x14ac:dyDescent="0.2"/>
  <sheetData>
    <row r="1" spans="1:31" ht="33" x14ac:dyDescent="0.45">
      <c r="A1" s="257"/>
      <c r="B1" s="257"/>
      <c r="C1" s="257"/>
      <c r="D1" s="257"/>
      <c r="E1" s="258" t="s">
        <v>131</v>
      </c>
      <c r="F1" s="257"/>
      <c r="G1" s="257"/>
      <c r="H1" s="257"/>
      <c r="I1" s="257"/>
      <c r="J1" s="257"/>
      <c r="K1" s="257"/>
      <c r="L1" s="257"/>
      <c r="M1" s="257"/>
      <c r="N1" s="257"/>
      <c r="O1" s="257"/>
      <c r="P1" s="257"/>
      <c r="Q1" s="257"/>
      <c r="R1" s="257"/>
      <c r="S1" s="257"/>
      <c r="T1" s="257"/>
      <c r="U1" s="257"/>
      <c r="V1" s="257"/>
      <c r="W1" s="257"/>
      <c r="X1" s="257"/>
      <c r="Y1" s="257"/>
      <c r="Z1" s="257"/>
      <c r="AA1" s="257"/>
      <c r="AB1" s="257"/>
      <c r="AC1" s="585"/>
      <c r="AD1" s="585"/>
      <c r="AE1" s="585"/>
    </row>
    <row r="2" spans="1:31" x14ac:dyDescent="0.2">
      <c r="A2" s="257"/>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585"/>
      <c r="AD2" s="585"/>
      <c r="AE2" s="585"/>
    </row>
    <row r="3" spans="1:31" x14ac:dyDescent="0.2">
      <c r="A3" s="257"/>
      <c r="B3" s="257"/>
      <c r="C3" s="257"/>
      <c r="D3" s="257"/>
      <c r="E3" s="257"/>
      <c r="F3" s="257"/>
      <c r="G3" s="257"/>
      <c r="H3" s="257"/>
      <c r="I3" s="257"/>
      <c r="J3" s="257"/>
      <c r="K3" s="257"/>
      <c r="L3" s="257"/>
      <c r="M3" s="257"/>
      <c r="N3" s="257"/>
      <c r="O3" s="257"/>
      <c r="P3" s="257"/>
      <c r="Q3" s="257"/>
      <c r="R3" s="257"/>
      <c r="S3" s="257"/>
      <c r="T3" s="257"/>
      <c r="U3" s="257"/>
      <c r="V3" s="257"/>
      <c r="W3" s="257"/>
      <c r="X3" s="257"/>
      <c r="Y3" s="257"/>
      <c r="Z3" s="257"/>
      <c r="AA3" s="257"/>
      <c r="AB3" s="257"/>
      <c r="AC3" s="585"/>
      <c r="AD3" s="585"/>
      <c r="AE3" s="585"/>
    </row>
    <row r="4" spans="1:31" x14ac:dyDescent="0.2">
      <c r="A4" s="259"/>
      <c r="B4" s="257"/>
      <c r="C4" s="257"/>
      <c r="D4" s="257"/>
      <c r="E4" s="257"/>
      <c r="F4" s="257"/>
      <c r="G4" s="257"/>
      <c r="H4" s="257"/>
      <c r="I4" s="257"/>
      <c r="J4" s="257"/>
      <c r="K4" s="257"/>
      <c r="L4" s="257"/>
      <c r="M4" s="257"/>
      <c r="N4" s="257"/>
      <c r="O4" s="257"/>
      <c r="P4" s="257"/>
      <c r="Q4" s="257"/>
      <c r="R4" s="257"/>
      <c r="S4" s="257"/>
      <c r="T4" s="257"/>
      <c r="U4" s="257"/>
      <c r="V4" s="257"/>
      <c r="W4" s="257"/>
      <c r="X4" s="257"/>
      <c r="Y4" s="257"/>
      <c r="Z4" s="257"/>
      <c r="AA4" s="257"/>
      <c r="AB4" s="257"/>
      <c r="AC4" s="585"/>
      <c r="AD4" s="585"/>
      <c r="AE4" s="585"/>
    </row>
    <row r="5" spans="1:31" x14ac:dyDescent="0.2">
      <c r="A5" s="257"/>
      <c r="B5" s="257"/>
      <c r="C5" s="257"/>
      <c r="D5" s="257"/>
      <c r="E5" s="257"/>
      <c r="F5" s="257"/>
      <c r="G5" s="257"/>
      <c r="H5" s="257"/>
      <c r="I5" s="257"/>
      <c r="J5" s="257"/>
      <c r="K5" s="257"/>
      <c r="L5" s="257"/>
      <c r="M5" s="257"/>
      <c r="N5" s="257"/>
      <c r="O5" s="257"/>
      <c r="P5" s="257"/>
      <c r="Q5" s="257"/>
      <c r="R5" s="257"/>
      <c r="S5" s="257"/>
      <c r="T5" s="257"/>
      <c r="U5" s="257"/>
      <c r="V5" s="257"/>
      <c r="W5" s="257"/>
      <c r="X5" s="257"/>
      <c r="Y5" s="257"/>
      <c r="Z5" s="257"/>
      <c r="AA5" s="257"/>
      <c r="AB5" s="257"/>
      <c r="AC5" s="585"/>
      <c r="AD5" s="585"/>
      <c r="AE5" s="585"/>
    </row>
    <row r="6" spans="1:31" x14ac:dyDescent="0.2">
      <c r="A6" s="257"/>
      <c r="B6" s="257"/>
      <c r="C6" s="257"/>
      <c r="D6" s="257"/>
      <c r="E6" s="257"/>
      <c r="F6" s="257"/>
      <c r="G6" s="257"/>
      <c r="H6" s="257"/>
      <c r="I6" s="257"/>
      <c r="J6" s="257"/>
      <c r="K6" s="257"/>
      <c r="L6" s="257"/>
      <c r="M6" s="257"/>
      <c r="N6" s="257"/>
      <c r="O6" s="257"/>
      <c r="P6" s="257"/>
      <c r="Q6" s="257"/>
      <c r="R6" s="257"/>
      <c r="S6" s="257"/>
      <c r="T6" s="257"/>
      <c r="U6" s="257"/>
      <c r="V6" s="257"/>
      <c r="W6" s="257"/>
      <c r="X6" s="257"/>
      <c r="Y6" s="257"/>
      <c r="Z6" s="257"/>
      <c r="AA6" s="257"/>
      <c r="AB6" s="257"/>
      <c r="AC6" s="585"/>
      <c r="AD6" s="585"/>
      <c r="AE6" s="585"/>
    </row>
    <row r="7" spans="1:31" x14ac:dyDescent="0.2">
      <c r="A7" s="257"/>
      <c r="B7" s="257"/>
      <c r="C7" s="257"/>
      <c r="D7" s="257"/>
      <c r="E7" s="257"/>
      <c r="F7" s="257"/>
      <c r="G7" s="257"/>
      <c r="H7" s="257"/>
      <c r="I7" s="257"/>
      <c r="J7" s="257"/>
      <c r="K7" s="257"/>
      <c r="L7" s="257"/>
      <c r="M7" s="257"/>
      <c r="N7" s="257"/>
      <c r="O7" s="257"/>
      <c r="P7" s="257"/>
      <c r="Q7" s="257"/>
      <c r="R7" s="257"/>
      <c r="S7" s="257"/>
      <c r="T7" s="257"/>
      <c r="U7" s="257"/>
      <c r="V7" s="257"/>
      <c r="W7" s="257"/>
      <c r="X7" s="257"/>
      <c r="Y7" s="257"/>
      <c r="Z7" s="257"/>
      <c r="AA7" s="257"/>
      <c r="AB7" s="257"/>
      <c r="AC7" s="585"/>
      <c r="AD7" s="585"/>
      <c r="AE7" s="585"/>
    </row>
    <row r="8" spans="1:31" x14ac:dyDescent="0.2">
      <c r="A8" s="257"/>
      <c r="B8" s="257"/>
      <c r="C8" s="257"/>
      <c r="D8" s="257"/>
      <c r="E8" s="257"/>
      <c r="F8" s="257"/>
      <c r="G8" s="257"/>
      <c r="H8" s="257"/>
      <c r="I8" s="257"/>
      <c r="J8" s="257"/>
      <c r="K8" s="257"/>
      <c r="L8" s="257"/>
      <c r="M8" s="257"/>
      <c r="N8" s="257"/>
      <c r="O8" s="257"/>
      <c r="P8" s="257"/>
      <c r="Q8" s="257"/>
      <c r="R8" s="257"/>
      <c r="S8" s="257"/>
      <c r="T8" s="257"/>
      <c r="U8" s="257"/>
      <c r="V8" s="257"/>
      <c r="W8" s="257"/>
      <c r="X8" s="257"/>
      <c r="Y8" s="257"/>
      <c r="Z8" s="257"/>
      <c r="AA8" s="257"/>
      <c r="AB8" s="257"/>
      <c r="AC8" s="585"/>
      <c r="AD8" s="585"/>
      <c r="AE8" s="585"/>
    </row>
    <row r="9" spans="1:31" x14ac:dyDescent="0.2">
      <c r="A9" s="257"/>
      <c r="B9" s="257"/>
      <c r="C9" s="257"/>
      <c r="D9" s="257"/>
      <c r="E9" s="257"/>
      <c r="F9" s="257"/>
      <c r="G9" s="257"/>
      <c r="H9" s="257"/>
      <c r="I9" s="257"/>
      <c r="J9" s="257"/>
      <c r="K9" s="257"/>
      <c r="L9" s="257"/>
      <c r="M9" s="257"/>
      <c r="N9" s="257"/>
      <c r="O9" s="257"/>
      <c r="P9" s="257"/>
      <c r="Q9" s="257"/>
      <c r="R9" s="257"/>
      <c r="S9" s="257"/>
      <c r="T9" s="257"/>
      <c r="U9" s="257"/>
      <c r="V9" s="257"/>
      <c r="W9" s="257"/>
      <c r="X9" s="257"/>
      <c r="Y9" s="257"/>
      <c r="Z9" s="257"/>
      <c r="AA9" s="257"/>
      <c r="AB9" s="257"/>
      <c r="AC9" s="585"/>
      <c r="AD9" s="585"/>
      <c r="AE9" s="585"/>
    </row>
    <row r="10" spans="1:31" x14ac:dyDescent="0.2">
      <c r="A10" s="257"/>
      <c r="B10" s="257"/>
      <c r="C10" s="257"/>
      <c r="D10" s="257"/>
      <c r="E10" s="257"/>
      <c r="F10" s="257"/>
      <c r="G10" s="257"/>
      <c r="H10" s="257"/>
      <c r="I10" s="257"/>
      <c r="J10" s="257"/>
      <c r="K10" s="257"/>
      <c r="L10" s="257"/>
      <c r="M10" s="257"/>
      <c r="N10" s="257"/>
      <c r="O10" s="257"/>
      <c r="P10" s="257"/>
      <c r="Q10" s="257"/>
      <c r="R10" s="257"/>
      <c r="S10" s="257"/>
      <c r="T10" s="257"/>
      <c r="U10" s="257"/>
      <c r="V10" s="257"/>
      <c r="W10" s="257"/>
      <c r="X10" s="257"/>
      <c r="Y10" s="257"/>
      <c r="Z10" s="257"/>
      <c r="AA10" s="257"/>
      <c r="AB10" s="257"/>
      <c r="AC10" s="585"/>
      <c r="AD10" s="585"/>
      <c r="AE10" s="585"/>
    </row>
    <row r="11" spans="1:31" x14ac:dyDescent="0.2">
      <c r="A11" s="257"/>
      <c r="B11" s="257"/>
      <c r="C11" s="257"/>
      <c r="D11" s="257"/>
      <c r="E11" s="257"/>
      <c r="F11" s="257"/>
      <c r="G11" s="257"/>
      <c r="H11" s="257"/>
      <c r="I11" s="257"/>
      <c r="J11" s="257"/>
      <c r="K11" s="257"/>
      <c r="L11" s="257"/>
      <c r="M11" s="257"/>
      <c r="N11" s="257"/>
      <c r="O11" s="257"/>
      <c r="P11" s="257"/>
      <c r="Q11" s="257"/>
      <c r="R11" s="257"/>
      <c r="S11" s="257"/>
      <c r="T11" s="257"/>
      <c r="U11" s="257"/>
      <c r="V11" s="257"/>
      <c r="W11" s="257"/>
      <c r="X11" s="257"/>
      <c r="Y11" s="257"/>
      <c r="Z11" s="257"/>
      <c r="AA11" s="257"/>
      <c r="AB11" s="257"/>
      <c r="AC11" s="585"/>
      <c r="AD11" s="585"/>
      <c r="AE11" s="585"/>
    </row>
    <row r="12" spans="1:31" x14ac:dyDescent="0.2">
      <c r="A12" s="257"/>
      <c r="B12" s="257"/>
      <c r="C12" s="257"/>
      <c r="D12" s="257"/>
      <c r="E12" s="257"/>
      <c r="F12" s="257"/>
      <c r="G12" s="257"/>
      <c r="H12" s="257"/>
      <c r="I12" s="257"/>
      <c r="J12" s="257"/>
      <c r="K12" s="257"/>
      <c r="L12" s="257"/>
      <c r="M12" s="257"/>
      <c r="N12" s="257"/>
      <c r="O12" s="257"/>
      <c r="P12" s="257"/>
      <c r="Q12" s="257"/>
      <c r="R12" s="257"/>
      <c r="S12" s="257"/>
      <c r="T12" s="257"/>
      <c r="U12" s="257"/>
      <c r="V12" s="257"/>
      <c r="W12" s="257"/>
      <c r="X12" s="257"/>
      <c r="Y12" s="257"/>
      <c r="Z12" s="257"/>
      <c r="AA12" s="257"/>
      <c r="AB12" s="257"/>
      <c r="AC12" s="585"/>
      <c r="AD12" s="585"/>
      <c r="AE12" s="585"/>
    </row>
    <row r="13" spans="1:31" x14ac:dyDescent="0.2">
      <c r="A13" s="257"/>
      <c r="B13" s="257"/>
      <c r="C13" s="257"/>
      <c r="D13" s="257"/>
      <c r="E13" s="257"/>
      <c r="F13" s="257"/>
      <c r="G13" s="257"/>
      <c r="H13" s="257"/>
      <c r="I13" s="257"/>
      <c r="J13" s="257"/>
      <c r="K13" s="257"/>
      <c r="L13" s="257"/>
      <c r="M13" s="257"/>
      <c r="N13" s="257"/>
      <c r="O13" s="257"/>
      <c r="P13" s="257"/>
      <c r="Q13" s="257"/>
      <c r="R13" s="257"/>
      <c r="S13" s="257"/>
      <c r="T13" s="257"/>
      <c r="U13" s="257"/>
      <c r="V13" s="257"/>
      <c r="W13" s="257"/>
      <c r="X13" s="257"/>
      <c r="Y13" s="257"/>
      <c r="Z13" s="257"/>
      <c r="AA13" s="257"/>
      <c r="AB13" s="257"/>
      <c r="AC13" s="585"/>
      <c r="AD13" s="585"/>
      <c r="AE13" s="585"/>
    </row>
    <row r="14" spans="1:31" x14ac:dyDescent="0.2">
      <c r="A14" s="257"/>
      <c r="B14" s="257"/>
      <c r="C14" s="257"/>
      <c r="D14" s="257"/>
      <c r="E14" s="257"/>
      <c r="F14" s="257"/>
      <c r="G14" s="257"/>
      <c r="H14" s="257"/>
      <c r="I14" s="257"/>
      <c r="J14" s="257"/>
      <c r="K14" s="257"/>
      <c r="L14" s="257"/>
      <c r="M14" s="257"/>
      <c r="N14" s="257"/>
      <c r="O14" s="257"/>
      <c r="P14" s="257"/>
      <c r="Q14" s="257"/>
      <c r="R14" s="257"/>
      <c r="S14" s="257"/>
      <c r="T14" s="257"/>
      <c r="U14" s="257"/>
      <c r="V14" s="257"/>
      <c r="W14" s="257"/>
      <c r="X14" s="257"/>
      <c r="Y14" s="257"/>
      <c r="Z14" s="257"/>
      <c r="AA14" s="257"/>
      <c r="AB14" s="257"/>
      <c r="AC14" s="585"/>
      <c r="AD14" s="585"/>
      <c r="AE14" s="585"/>
    </row>
    <row r="15" spans="1:31" x14ac:dyDescent="0.2">
      <c r="A15" s="257"/>
      <c r="B15" s="257"/>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57"/>
      <c r="AA15" s="257"/>
      <c r="AB15" s="257"/>
      <c r="AC15" s="585"/>
      <c r="AD15" s="585"/>
      <c r="AE15" s="585"/>
    </row>
    <row r="16" spans="1:31" x14ac:dyDescent="0.2">
      <c r="A16" s="257"/>
      <c r="B16" s="257"/>
      <c r="C16" s="257"/>
      <c r="D16" s="257"/>
      <c r="E16" s="257"/>
      <c r="F16" s="257"/>
      <c r="G16" s="257"/>
      <c r="H16" s="257"/>
      <c r="I16" s="257"/>
      <c r="J16" s="257"/>
      <c r="K16" s="257"/>
      <c r="L16" s="257"/>
      <c r="M16" s="257"/>
      <c r="N16" s="257"/>
      <c r="O16" s="257"/>
      <c r="P16" s="257"/>
      <c r="Q16" s="257"/>
      <c r="R16" s="257"/>
      <c r="S16" s="257"/>
      <c r="T16" s="257"/>
      <c r="U16" s="257"/>
      <c r="V16" s="257"/>
      <c r="W16" s="257"/>
      <c r="X16" s="257"/>
      <c r="Y16" s="257"/>
      <c r="Z16" s="257"/>
      <c r="AA16" s="257"/>
      <c r="AB16" s="257"/>
      <c r="AC16" s="585"/>
      <c r="AD16" s="585"/>
      <c r="AE16" s="585"/>
    </row>
    <row r="17" spans="1:31" x14ac:dyDescent="0.2">
      <c r="A17" s="257"/>
      <c r="B17" s="257"/>
      <c r="C17" s="257"/>
      <c r="D17" s="257"/>
      <c r="E17" s="257"/>
      <c r="F17" s="257"/>
      <c r="G17" s="257"/>
      <c r="H17" s="257"/>
      <c r="I17" s="257"/>
      <c r="J17" s="257"/>
      <c r="K17" s="257"/>
      <c r="L17" s="257"/>
      <c r="M17" s="257"/>
      <c r="N17" s="257"/>
      <c r="O17" s="257"/>
      <c r="P17" s="257"/>
      <c r="Q17" s="257"/>
      <c r="R17" s="257"/>
      <c r="S17" s="257"/>
      <c r="T17" s="257"/>
      <c r="U17" s="257"/>
      <c r="V17" s="257"/>
      <c r="W17" s="257"/>
      <c r="X17" s="257"/>
      <c r="Y17" s="257"/>
      <c r="Z17" s="257"/>
      <c r="AA17" s="257"/>
      <c r="AB17" s="257"/>
      <c r="AC17" s="585"/>
      <c r="AD17" s="585"/>
      <c r="AE17" s="585"/>
    </row>
    <row r="18" spans="1:31" x14ac:dyDescent="0.2">
      <c r="A18" s="257"/>
      <c r="B18" s="257"/>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585"/>
      <c r="AD18" s="585"/>
      <c r="AE18" s="585"/>
    </row>
    <row r="19" spans="1:31" x14ac:dyDescent="0.2">
      <c r="A19" s="257"/>
      <c r="B19" s="257"/>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57"/>
      <c r="AA19" s="257"/>
      <c r="AB19" s="257"/>
      <c r="AC19" s="585"/>
      <c r="AD19" s="585"/>
      <c r="AE19" s="585"/>
    </row>
    <row r="20" spans="1:31" x14ac:dyDescent="0.2">
      <c r="A20" s="257"/>
      <c r="B20" s="257"/>
      <c r="C20" s="257"/>
      <c r="D20" s="257"/>
      <c r="E20" s="257"/>
      <c r="F20" s="257"/>
      <c r="G20" s="257"/>
      <c r="H20" s="257"/>
      <c r="I20" s="257"/>
      <c r="J20" s="257"/>
      <c r="K20" s="257"/>
      <c r="L20" s="257"/>
      <c r="M20" s="257"/>
      <c r="N20" s="257"/>
      <c r="O20" s="257"/>
      <c r="P20" s="257"/>
      <c r="Q20" s="257"/>
      <c r="R20" s="257"/>
      <c r="S20" s="257"/>
      <c r="T20" s="257"/>
      <c r="U20" s="257"/>
      <c r="V20" s="257"/>
      <c r="W20" s="257"/>
      <c r="X20" s="257"/>
      <c r="Y20" s="257"/>
      <c r="Z20" s="257"/>
      <c r="AA20" s="257"/>
      <c r="AB20" s="257"/>
      <c r="AC20" s="585"/>
      <c r="AD20" s="585"/>
      <c r="AE20" s="585"/>
    </row>
    <row r="21" spans="1:31" x14ac:dyDescent="0.2">
      <c r="A21" s="257"/>
      <c r="B21" s="257"/>
      <c r="C21" s="257"/>
      <c r="D21" s="257"/>
      <c r="E21" s="257"/>
      <c r="F21" s="257"/>
      <c r="G21" s="257"/>
      <c r="H21" s="257"/>
      <c r="I21" s="257"/>
      <c r="J21" s="257"/>
      <c r="K21" s="257"/>
      <c r="L21" s="257"/>
      <c r="M21" s="257"/>
      <c r="N21" s="257"/>
      <c r="O21" s="257"/>
      <c r="P21" s="257"/>
      <c r="Q21" s="257"/>
      <c r="R21" s="257"/>
      <c r="S21" s="257"/>
      <c r="T21" s="257"/>
      <c r="U21" s="257"/>
      <c r="V21" s="257"/>
      <c r="W21" s="257"/>
      <c r="X21" s="257"/>
      <c r="Y21" s="257"/>
      <c r="Z21" s="257"/>
      <c r="AA21" s="257"/>
      <c r="AB21" s="257"/>
      <c r="AC21" s="585"/>
      <c r="AD21" s="585"/>
      <c r="AE21" s="585"/>
    </row>
    <row r="22" spans="1:31" x14ac:dyDescent="0.2">
      <c r="A22" s="257"/>
      <c r="B22" s="257"/>
      <c r="C22" s="257"/>
      <c r="D22" s="257"/>
      <c r="E22" s="257"/>
      <c r="F22" s="257"/>
      <c r="G22" s="257"/>
      <c r="H22" s="257"/>
      <c r="I22" s="257"/>
      <c r="J22" s="257"/>
      <c r="K22" s="257"/>
      <c r="L22" s="257"/>
      <c r="M22" s="257"/>
      <c r="N22" s="257"/>
      <c r="O22" s="257"/>
      <c r="P22" s="257"/>
      <c r="Q22" s="257"/>
      <c r="R22" s="257"/>
      <c r="S22" s="257"/>
      <c r="T22" s="257"/>
      <c r="U22" s="257"/>
      <c r="V22" s="257"/>
      <c r="W22" s="257"/>
      <c r="X22" s="257"/>
      <c r="Y22" s="257"/>
      <c r="Z22" s="257"/>
      <c r="AA22" s="257"/>
      <c r="AB22" s="257"/>
      <c r="AC22" s="585"/>
      <c r="AD22" s="585"/>
      <c r="AE22" s="585"/>
    </row>
    <row r="23" spans="1:31" x14ac:dyDescent="0.2">
      <c r="A23" s="257"/>
      <c r="B23" s="257"/>
      <c r="C23" s="257"/>
      <c r="D23" s="257"/>
      <c r="E23" s="257"/>
      <c r="F23" s="257"/>
      <c r="G23" s="257"/>
      <c r="H23" s="257"/>
      <c r="I23" s="257"/>
      <c r="J23" s="257"/>
      <c r="K23" s="257"/>
      <c r="L23" s="257"/>
      <c r="M23" s="257"/>
      <c r="N23" s="257"/>
      <c r="O23" s="257"/>
      <c r="P23" s="257"/>
      <c r="Q23" s="257"/>
      <c r="R23" s="257"/>
      <c r="S23" s="257"/>
      <c r="T23" s="257"/>
      <c r="U23" s="257"/>
      <c r="V23" s="257"/>
      <c r="W23" s="257"/>
      <c r="X23" s="257"/>
      <c r="Y23" s="257"/>
      <c r="Z23" s="257"/>
      <c r="AA23" s="257"/>
      <c r="AB23" s="257"/>
      <c r="AC23" s="585"/>
      <c r="AD23" s="585"/>
      <c r="AE23" s="585"/>
    </row>
    <row r="24" spans="1:31" x14ac:dyDescent="0.2">
      <c r="A24" s="257"/>
      <c r="B24" s="257"/>
      <c r="C24" s="257"/>
      <c r="D24" s="257"/>
      <c r="E24" s="257"/>
      <c r="F24" s="257"/>
      <c r="G24" s="257"/>
      <c r="H24" s="257"/>
      <c r="I24" s="257"/>
      <c r="J24" s="257"/>
      <c r="K24" s="257"/>
      <c r="L24" s="257"/>
      <c r="M24" s="257"/>
      <c r="N24" s="257"/>
      <c r="O24" s="257"/>
      <c r="P24" s="257"/>
      <c r="Q24" s="257"/>
      <c r="R24" s="257"/>
      <c r="S24" s="257"/>
      <c r="T24" s="257"/>
      <c r="U24" s="257"/>
      <c r="V24" s="257"/>
      <c r="W24" s="257"/>
      <c r="X24" s="257"/>
      <c r="Y24" s="257"/>
      <c r="Z24" s="257"/>
      <c r="AA24" s="257"/>
      <c r="AB24" s="257"/>
      <c r="AC24" s="585"/>
      <c r="AD24" s="585"/>
      <c r="AE24" s="585"/>
    </row>
    <row r="25" spans="1:31" x14ac:dyDescent="0.2">
      <c r="A25" s="257"/>
      <c r="B25" s="257"/>
      <c r="C25" s="257"/>
      <c r="D25" s="257"/>
      <c r="E25" s="257"/>
      <c r="F25" s="257"/>
      <c r="G25" s="257"/>
      <c r="H25" s="257"/>
      <c r="I25" s="257"/>
      <c r="J25" s="257"/>
      <c r="K25" s="257"/>
      <c r="L25" s="257"/>
      <c r="M25" s="257"/>
      <c r="N25" s="257"/>
      <c r="O25" s="257"/>
      <c r="P25" s="257"/>
      <c r="Q25" s="257"/>
      <c r="R25" s="257"/>
      <c r="S25" s="257"/>
      <c r="T25" s="257"/>
      <c r="U25" s="257"/>
      <c r="V25" s="257"/>
      <c r="W25" s="257"/>
      <c r="X25" s="257"/>
      <c r="Y25" s="257"/>
      <c r="Z25" s="257"/>
      <c r="AA25" s="257"/>
      <c r="AB25" s="257"/>
      <c r="AC25" s="585"/>
      <c r="AD25" s="585"/>
      <c r="AE25" s="585"/>
    </row>
    <row r="26" spans="1:31" x14ac:dyDescent="0.2">
      <c r="A26" s="257"/>
      <c r="B26" s="257"/>
      <c r="C26" s="257"/>
      <c r="D26" s="257"/>
      <c r="E26" s="257"/>
      <c r="F26" s="257"/>
      <c r="G26" s="257"/>
      <c r="H26" s="257"/>
      <c r="I26" s="257"/>
      <c r="J26" s="257"/>
      <c r="K26" s="257"/>
      <c r="L26" s="257"/>
      <c r="M26" s="257"/>
      <c r="N26" s="257"/>
      <c r="O26" s="257"/>
      <c r="P26" s="257"/>
      <c r="Q26" s="257"/>
      <c r="R26" s="257"/>
      <c r="S26" s="257"/>
      <c r="T26" s="257"/>
      <c r="U26" s="257"/>
      <c r="V26" s="257"/>
      <c r="W26" s="257"/>
      <c r="X26" s="257"/>
      <c r="Y26" s="257"/>
      <c r="Z26" s="257"/>
      <c r="AA26" s="257"/>
      <c r="AB26" s="257"/>
      <c r="AC26" s="585"/>
      <c r="AD26" s="585"/>
      <c r="AE26" s="585"/>
    </row>
    <row r="27" spans="1:31" x14ac:dyDescent="0.2">
      <c r="A27" s="257"/>
      <c r="B27" s="257"/>
      <c r="C27" s="257"/>
      <c r="D27" s="257"/>
      <c r="E27" s="257"/>
      <c r="F27" s="257"/>
      <c r="G27" s="257"/>
      <c r="H27" s="257"/>
      <c r="I27" s="257"/>
      <c r="J27" s="257"/>
      <c r="K27" s="257"/>
      <c r="L27" s="257"/>
      <c r="M27" s="257"/>
      <c r="N27" s="257"/>
      <c r="O27" s="257"/>
      <c r="P27" s="257"/>
      <c r="Q27" s="257"/>
      <c r="R27" s="257"/>
      <c r="S27" s="257"/>
      <c r="T27" s="257"/>
      <c r="U27" s="257"/>
      <c r="V27" s="257"/>
      <c r="W27" s="257"/>
      <c r="X27" s="257"/>
      <c r="Y27" s="257"/>
      <c r="Z27" s="257"/>
      <c r="AA27" s="257"/>
      <c r="AB27" s="257"/>
      <c r="AC27" s="585"/>
      <c r="AD27" s="585"/>
      <c r="AE27" s="585"/>
    </row>
    <row r="28" spans="1:31" x14ac:dyDescent="0.2">
      <c r="A28" s="257"/>
      <c r="B28" s="257"/>
      <c r="C28" s="257"/>
      <c r="D28" s="257"/>
      <c r="E28" s="257"/>
      <c r="F28" s="257"/>
      <c r="G28" s="257"/>
      <c r="H28" s="257"/>
      <c r="I28" s="257"/>
      <c r="J28" s="257"/>
      <c r="K28" s="257"/>
      <c r="L28" s="257"/>
      <c r="M28" s="257"/>
      <c r="N28" s="257"/>
      <c r="O28" s="257"/>
      <c r="P28" s="257"/>
      <c r="Q28" s="257"/>
      <c r="R28" s="257"/>
      <c r="S28" s="257"/>
      <c r="T28" s="257"/>
      <c r="U28" s="257"/>
      <c r="V28" s="257"/>
      <c r="W28" s="257"/>
      <c r="X28" s="257"/>
      <c r="Y28" s="257"/>
      <c r="Z28" s="257"/>
      <c r="AA28" s="257"/>
      <c r="AB28" s="257"/>
      <c r="AC28" s="585"/>
      <c r="AD28" s="585"/>
      <c r="AE28" s="585"/>
    </row>
    <row r="29" spans="1:31" x14ac:dyDescent="0.2">
      <c r="A29" s="257"/>
      <c r="B29" s="257"/>
      <c r="C29" s="257"/>
      <c r="D29" s="257"/>
      <c r="E29" s="257"/>
      <c r="F29" s="257"/>
      <c r="G29" s="257"/>
      <c r="H29" s="257"/>
      <c r="I29" s="257"/>
      <c r="J29" s="257"/>
      <c r="K29" s="257"/>
      <c r="L29" s="257"/>
      <c r="M29" s="257"/>
      <c r="N29" s="257"/>
      <c r="O29" s="257"/>
      <c r="P29" s="257"/>
      <c r="Q29" s="257"/>
      <c r="R29" s="257"/>
      <c r="S29" s="257"/>
      <c r="T29" s="257"/>
      <c r="U29" s="257"/>
      <c r="V29" s="257"/>
      <c r="W29" s="257"/>
      <c r="X29" s="257"/>
      <c r="Y29" s="257"/>
      <c r="Z29" s="257"/>
      <c r="AA29" s="257"/>
      <c r="AB29" s="257"/>
      <c r="AC29" s="585"/>
      <c r="AD29" s="585"/>
      <c r="AE29" s="585"/>
    </row>
    <row r="30" spans="1:31" x14ac:dyDescent="0.2">
      <c r="A30" s="257"/>
      <c r="B30" s="257"/>
      <c r="C30" s="257"/>
      <c r="D30" s="257"/>
      <c r="E30" s="257"/>
      <c r="F30" s="257"/>
      <c r="G30" s="257"/>
      <c r="H30" s="257"/>
      <c r="I30" s="257"/>
      <c r="J30" s="257"/>
      <c r="K30" s="257"/>
      <c r="L30" s="257"/>
      <c r="M30" s="257"/>
      <c r="N30" s="257"/>
      <c r="O30" s="257"/>
      <c r="P30" s="257"/>
      <c r="Q30" s="257"/>
      <c r="R30" s="257"/>
      <c r="S30" s="257"/>
      <c r="T30" s="257"/>
      <c r="U30" s="257"/>
      <c r="V30" s="257"/>
      <c r="W30" s="257"/>
      <c r="X30" s="257"/>
      <c r="Y30" s="257"/>
      <c r="Z30" s="257"/>
      <c r="AA30" s="257"/>
      <c r="AB30" s="257"/>
      <c r="AC30" s="585"/>
      <c r="AD30" s="585"/>
      <c r="AE30" s="585"/>
    </row>
    <row r="31" spans="1:31" x14ac:dyDescent="0.2">
      <c r="A31" s="257"/>
      <c r="B31" s="257"/>
      <c r="C31" s="257"/>
      <c r="D31" s="257"/>
      <c r="E31" s="257"/>
      <c r="F31" s="257"/>
      <c r="G31" s="257"/>
      <c r="H31" s="257"/>
      <c r="I31" s="257"/>
      <c r="J31" s="257"/>
      <c r="K31" s="257"/>
      <c r="L31" s="257"/>
      <c r="M31" s="257"/>
      <c r="N31" s="257"/>
      <c r="O31" s="257"/>
      <c r="P31" s="257"/>
      <c r="Q31" s="257"/>
      <c r="R31" s="257"/>
      <c r="S31" s="257"/>
      <c r="T31" s="257"/>
      <c r="U31" s="257"/>
      <c r="V31" s="257"/>
      <c r="W31" s="257"/>
      <c r="X31" s="257"/>
      <c r="Y31" s="257"/>
      <c r="Z31" s="257"/>
      <c r="AA31" s="257"/>
      <c r="AB31" s="257"/>
      <c r="AC31" s="585"/>
      <c r="AD31" s="585"/>
      <c r="AE31" s="585"/>
    </row>
    <row r="32" spans="1:31" x14ac:dyDescent="0.2">
      <c r="A32" s="257"/>
      <c r="B32" s="257"/>
      <c r="C32" s="257"/>
      <c r="D32" s="257"/>
      <c r="E32" s="257"/>
      <c r="F32" s="257"/>
      <c r="G32" s="257"/>
      <c r="H32" s="257"/>
      <c r="I32" s="257"/>
      <c r="J32" s="257"/>
      <c r="K32" s="257"/>
      <c r="L32" s="257"/>
      <c r="M32" s="257"/>
      <c r="N32" s="257"/>
      <c r="O32" s="257"/>
      <c r="P32" s="257"/>
      <c r="Q32" s="257"/>
      <c r="R32" s="257"/>
      <c r="S32" s="257"/>
      <c r="T32" s="257"/>
      <c r="U32" s="257"/>
      <c r="V32" s="257"/>
      <c r="W32" s="257"/>
      <c r="X32" s="257"/>
      <c r="Y32" s="257"/>
      <c r="Z32" s="257"/>
      <c r="AA32" s="257"/>
      <c r="AB32" s="257"/>
      <c r="AC32" s="585"/>
      <c r="AD32" s="585"/>
      <c r="AE32" s="585"/>
    </row>
    <row r="33" spans="1:31" x14ac:dyDescent="0.2">
      <c r="A33" s="257"/>
      <c r="B33" s="257"/>
      <c r="C33" s="257"/>
      <c r="D33" s="257"/>
      <c r="E33" s="257"/>
      <c r="F33" s="257"/>
      <c r="G33" s="257"/>
      <c r="H33" s="257"/>
      <c r="I33" s="257"/>
      <c r="J33" s="257"/>
      <c r="K33" s="257"/>
      <c r="L33" s="257"/>
      <c r="M33" s="257"/>
      <c r="N33" s="257"/>
      <c r="O33" s="257"/>
      <c r="P33" s="257"/>
      <c r="Q33" s="257"/>
      <c r="R33" s="257"/>
      <c r="S33" s="257"/>
      <c r="T33" s="257"/>
      <c r="U33" s="257"/>
      <c r="V33" s="257"/>
      <c r="W33" s="257"/>
      <c r="X33" s="257"/>
      <c r="Y33" s="257"/>
      <c r="Z33" s="257"/>
      <c r="AA33" s="257"/>
      <c r="AB33" s="257"/>
      <c r="AC33" s="585"/>
      <c r="AD33" s="585"/>
      <c r="AE33" s="585"/>
    </row>
    <row r="34" spans="1:31" x14ac:dyDescent="0.2">
      <c r="A34" s="257"/>
      <c r="B34" s="257"/>
      <c r="C34" s="257"/>
      <c r="D34" s="257"/>
      <c r="E34" s="257"/>
      <c r="F34" s="257"/>
      <c r="G34" s="257"/>
      <c r="H34" s="257"/>
      <c r="I34" s="257"/>
      <c r="J34" s="257"/>
      <c r="K34" s="257"/>
      <c r="L34" s="257"/>
      <c r="M34" s="257"/>
      <c r="N34" s="257"/>
      <c r="O34" s="257"/>
      <c r="P34" s="257"/>
      <c r="Q34" s="257"/>
      <c r="R34" s="257"/>
      <c r="S34" s="257"/>
      <c r="T34" s="257"/>
      <c r="U34" s="257"/>
      <c r="V34" s="257"/>
      <c r="W34" s="257"/>
      <c r="X34" s="257"/>
      <c r="Y34" s="257"/>
      <c r="Z34" s="257"/>
      <c r="AA34" s="257"/>
      <c r="AB34" s="257"/>
      <c r="AC34" s="585"/>
      <c r="AD34" s="585"/>
      <c r="AE34" s="585"/>
    </row>
    <row r="35" spans="1:31" x14ac:dyDescent="0.2">
      <c r="A35" s="257"/>
      <c r="B35" s="257"/>
      <c r="C35" s="257"/>
      <c r="D35" s="257"/>
      <c r="E35" s="257"/>
      <c r="F35" s="257"/>
      <c r="G35" s="257"/>
      <c r="H35" s="257"/>
      <c r="I35" s="257"/>
      <c r="J35" s="257"/>
      <c r="K35" s="257"/>
      <c r="L35" s="257"/>
      <c r="M35" s="257"/>
      <c r="N35" s="257"/>
      <c r="O35" s="257"/>
      <c r="P35" s="257"/>
      <c r="Q35" s="257"/>
      <c r="R35" s="257"/>
      <c r="S35" s="257"/>
      <c r="T35" s="257"/>
      <c r="U35" s="257"/>
      <c r="V35" s="257"/>
      <c r="W35" s="257"/>
      <c r="X35" s="257"/>
      <c r="Y35" s="257"/>
      <c r="Z35" s="257"/>
      <c r="AA35" s="257"/>
      <c r="AB35" s="257"/>
      <c r="AC35" s="585"/>
      <c r="AD35" s="585"/>
      <c r="AE35" s="585"/>
    </row>
    <row r="36" spans="1:31" x14ac:dyDescent="0.2">
      <c r="A36" s="257"/>
      <c r="B36" s="257"/>
      <c r="C36" s="257"/>
      <c r="D36" s="257"/>
      <c r="E36" s="257"/>
      <c r="F36" s="257"/>
      <c r="G36" s="257"/>
      <c r="H36" s="257"/>
      <c r="I36" s="257"/>
      <c r="J36" s="257"/>
      <c r="K36" s="257"/>
      <c r="L36" s="257"/>
      <c r="M36" s="257"/>
      <c r="N36" s="257"/>
      <c r="O36" s="257"/>
      <c r="P36" s="257"/>
      <c r="Q36" s="257"/>
      <c r="R36" s="257"/>
      <c r="S36" s="257"/>
      <c r="T36" s="257"/>
      <c r="U36" s="257"/>
      <c r="V36" s="257"/>
      <c r="W36" s="257"/>
      <c r="X36" s="257"/>
      <c r="Y36" s="257"/>
      <c r="Z36" s="257"/>
      <c r="AA36" s="257"/>
      <c r="AB36" s="257"/>
      <c r="AC36" s="585"/>
      <c r="AD36" s="585"/>
      <c r="AE36" s="585"/>
    </row>
    <row r="37" spans="1:31" x14ac:dyDescent="0.2">
      <c r="A37" s="257"/>
      <c r="B37" s="257"/>
      <c r="C37" s="257"/>
      <c r="D37" s="257"/>
      <c r="E37" s="257"/>
      <c r="F37" s="257"/>
      <c r="G37" s="257"/>
      <c r="H37" s="257"/>
      <c r="I37" s="257"/>
      <c r="J37" s="257"/>
      <c r="K37" s="257"/>
      <c r="L37" s="257"/>
      <c r="M37" s="257"/>
      <c r="N37" s="257"/>
      <c r="O37" s="257"/>
      <c r="P37" s="257"/>
      <c r="Q37" s="257"/>
      <c r="R37" s="257"/>
      <c r="S37" s="257"/>
      <c r="T37" s="257"/>
      <c r="U37" s="257"/>
      <c r="V37" s="257"/>
      <c r="W37" s="257"/>
      <c r="X37" s="257"/>
      <c r="Y37" s="257"/>
      <c r="Z37" s="257"/>
      <c r="AA37" s="257"/>
      <c r="AB37" s="257"/>
      <c r="AC37" s="585"/>
      <c r="AD37" s="585"/>
      <c r="AE37" s="585"/>
    </row>
    <row r="38" spans="1:31" x14ac:dyDescent="0.2">
      <c r="A38" s="257"/>
      <c r="B38" s="257"/>
      <c r="C38" s="257"/>
      <c r="D38" s="257"/>
      <c r="E38" s="257"/>
      <c r="F38" s="257"/>
      <c r="G38" s="257"/>
      <c r="H38" s="257"/>
      <c r="I38" s="257"/>
      <c r="J38" s="257"/>
      <c r="K38" s="257"/>
      <c r="L38" s="257"/>
      <c r="M38" s="257"/>
      <c r="N38" s="257"/>
      <c r="O38" s="257"/>
      <c r="P38" s="257"/>
      <c r="Q38" s="257"/>
      <c r="R38" s="257"/>
      <c r="S38" s="257"/>
      <c r="T38" s="257"/>
      <c r="U38" s="257"/>
      <c r="V38" s="257"/>
      <c r="W38" s="257"/>
      <c r="X38" s="257"/>
      <c r="Y38" s="257"/>
      <c r="Z38" s="257"/>
      <c r="AA38" s="257"/>
      <c r="AB38" s="257"/>
      <c r="AC38" s="585"/>
      <c r="AD38" s="585"/>
      <c r="AE38" s="585"/>
    </row>
    <row r="39" spans="1:31" x14ac:dyDescent="0.2">
      <c r="A39" s="257"/>
      <c r="B39" s="257"/>
      <c r="C39" s="257"/>
      <c r="D39" s="257"/>
      <c r="E39" s="257"/>
      <c r="F39" s="257"/>
      <c r="G39" s="257"/>
      <c r="H39" s="257"/>
      <c r="I39" s="257"/>
      <c r="J39" s="257"/>
      <c r="K39" s="257"/>
      <c r="L39" s="257"/>
      <c r="M39" s="257"/>
      <c r="N39" s="257"/>
      <c r="O39" s="257"/>
      <c r="P39" s="257"/>
      <c r="Q39" s="257"/>
      <c r="R39" s="257"/>
      <c r="S39" s="257"/>
      <c r="T39" s="257"/>
      <c r="U39" s="257"/>
      <c r="V39" s="257"/>
      <c r="W39" s="257"/>
      <c r="X39" s="257"/>
      <c r="Y39" s="257"/>
      <c r="Z39" s="257"/>
      <c r="AA39" s="257"/>
      <c r="AB39" s="257"/>
      <c r="AC39" s="585"/>
      <c r="AD39" s="585"/>
      <c r="AE39" s="585"/>
    </row>
    <row r="40" spans="1:31" x14ac:dyDescent="0.2">
      <c r="A40" s="257"/>
      <c r="B40" s="257"/>
      <c r="C40" s="257"/>
      <c r="D40" s="257"/>
      <c r="E40" s="257"/>
      <c r="F40" s="257"/>
      <c r="G40" s="257"/>
      <c r="H40" s="257"/>
      <c r="I40" s="257"/>
      <c r="J40" s="257"/>
      <c r="K40" s="257"/>
      <c r="L40" s="257"/>
      <c r="M40" s="257"/>
      <c r="N40" s="257"/>
      <c r="O40" s="257"/>
      <c r="P40" s="257"/>
      <c r="Q40" s="257"/>
      <c r="R40" s="257"/>
      <c r="S40" s="257"/>
      <c r="T40" s="257"/>
      <c r="U40" s="257"/>
      <c r="V40" s="257"/>
      <c r="W40" s="257"/>
      <c r="X40" s="257"/>
      <c r="Y40" s="257"/>
      <c r="Z40" s="257"/>
      <c r="AA40" s="257"/>
      <c r="AB40" s="257"/>
      <c r="AC40" s="585"/>
      <c r="AD40" s="585"/>
      <c r="AE40" s="585"/>
    </row>
    <row r="41" spans="1:31" x14ac:dyDescent="0.2">
      <c r="A41" s="257"/>
      <c r="B41" s="257"/>
      <c r="C41" s="257"/>
      <c r="D41" s="257"/>
      <c r="E41" s="257"/>
      <c r="F41" s="257"/>
      <c r="G41" s="257"/>
      <c r="H41" s="257"/>
      <c r="I41" s="257"/>
      <c r="J41" s="257"/>
      <c r="K41" s="257"/>
      <c r="L41" s="257"/>
      <c r="M41" s="257"/>
      <c r="N41" s="257"/>
      <c r="O41" s="257"/>
      <c r="P41" s="257"/>
      <c r="Q41" s="257"/>
      <c r="R41" s="257"/>
      <c r="S41" s="257"/>
      <c r="T41" s="257"/>
      <c r="U41" s="257"/>
      <c r="V41" s="257"/>
      <c r="W41" s="257"/>
      <c r="X41" s="257"/>
      <c r="Y41" s="257"/>
      <c r="Z41" s="257"/>
      <c r="AA41" s="257"/>
      <c r="AB41" s="257"/>
      <c r="AC41" s="585"/>
      <c r="AD41" s="585"/>
      <c r="AE41" s="585"/>
    </row>
    <row r="42" spans="1:31" x14ac:dyDescent="0.2">
      <c r="A42" s="257"/>
      <c r="B42" s="257"/>
      <c r="C42" s="257"/>
      <c r="D42" s="257"/>
      <c r="E42" s="257"/>
      <c r="F42" s="257"/>
      <c r="G42" s="257"/>
      <c r="H42" s="257"/>
      <c r="I42" s="257"/>
      <c r="J42" s="257"/>
      <c r="K42" s="257"/>
      <c r="L42" s="257"/>
      <c r="M42" s="257"/>
      <c r="N42" s="257"/>
      <c r="O42" s="257"/>
      <c r="P42" s="257"/>
      <c r="Q42" s="257"/>
      <c r="R42" s="257"/>
      <c r="S42" s="257"/>
      <c r="T42" s="257"/>
      <c r="U42" s="257"/>
      <c r="V42" s="257"/>
      <c r="W42" s="257"/>
      <c r="X42" s="257"/>
      <c r="Y42" s="257"/>
      <c r="Z42" s="257"/>
      <c r="AA42" s="257"/>
      <c r="AB42" s="257"/>
      <c r="AC42" s="585"/>
      <c r="AD42" s="585"/>
      <c r="AE42" s="585"/>
    </row>
    <row r="43" spans="1:31" x14ac:dyDescent="0.2">
      <c r="A43" s="257"/>
      <c r="B43" s="257"/>
      <c r="C43" s="257"/>
      <c r="D43" s="257"/>
      <c r="E43" s="257"/>
      <c r="F43" s="257"/>
      <c r="G43" s="257"/>
      <c r="H43" s="257"/>
      <c r="I43" s="257"/>
      <c r="J43" s="257"/>
      <c r="K43" s="257"/>
      <c r="L43" s="257"/>
      <c r="M43" s="257"/>
      <c r="N43" s="257"/>
      <c r="O43" s="257"/>
      <c r="P43" s="257"/>
      <c r="Q43" s="257"/>
      <c r="R43" s="257"/>
      <c r="S43" s="257"/>
      <c r="T43" s="257"/>
      <c r="U43" s="257"/>
      <c r="V43" s="257"/>
      <c r="W43" s="257"/>
      <c r="X43" s="257"/>
      <c r="Y43" s="257"/>
      <c r="Z43" s="257"/>
      <c r="AA43" s="257"/>
      <c r="AB43" s="257"/>
      <c r="AC43" s="585"/>
      <c r="AD43" s="585"/>
      <c r="AE43" s="585"/>
    </row>
    <row r="44" spans="1:31" x14ac:dyDescent="0.2">
      <c r="A44" s="257"/>
      <c r="B44" s="257"/>
      <c r="C44" s="257"/>
      <c r="D44" s="257"/>
      <c r="E44" s="257"/>
      <c r="F44" s="257"/>
      <c r="G44" s="257"/>
      <c r="H44" s="257"/>
      <c r="I44" s="257"/>
      <c r="J44" s="257"/>
      <c r="K44" s="257"/>
      <c r="L44" s="257"/>
      <c r="M44" s="257"/>
      <c r="N44" s="257"/>
      <c r="O44" s="257"/>
      <c r="P44" s="257"/>
      <c r="Q44" s="257"/>
      <c r="R44" s="257"/>
      <c r="S44" s="257"/>
      <c r="T44" s="257"/>
      <c r="U44" s="257"/>
      <c r="V44" s="257"/>
      <c r="W44" s="257"/>
      <c r="X44" s="257"/>
      <c r="Y44" s="257"/>
      <c r="Z44" s="257"/>
      <c r="AA44" s="257"/>
      <c r="AB44" s="257"/>
      <c r="AC44" s="585"/>
      <c r="AD44" s="585"/>
      <c r="AE44" s="585"/>
    </row>
    <row r="45" spans="1:31" x14ac:dyDescent="0.2">
      <c r="A45" s="257"/>
      <c r="B45" s="257"/>
      <c r="C45" s="257"/>
      <c r="D45" s="257"/>
      <c r="E45" s="257"/>
      <c r="F45" s="257"/>
      <c r="G45" s="257"/>
      <c r="H45" s="257"/>
      <c r="I45" s="257"/>
      <c r="J45" s="257"/>
      <c r="K45" s="257"/>
      <c r="L45" s="257"/>
      <c r="M45" s="257"/>
      <c r="N45" s="257"/>
      <c r="O45" s="257"/>
      <c r="P45" s="257"/>
      <c r="Q45" s="257"/>
      <c r="R45" s="257"/>
      <c r="S45" s="257"/>
      <c r="T45" s="257"/>
      <c r="U45" s="257"/>
      <c r="V45" s="257"/>
      <c r="W45" s="257"/>
      <c r="X45" s="257"/>
      <c r="Y45" s="257"/>
      <c r="Z45" s="257"/>
      <c r="AA45" s="257"/>
      <c r="AB45" s="257"/>
      <c r="AC45" s="585"/>
      <c r="AD45" s="585"/>
      <c r="AE45" s="585"/>
    </row>
    <row r="46" spans="1:31" x14ac:dyDescent="0.2">
      <c r="A46" s="257"/>
      <c r="B46" s="257"/>
      <c r="C46" s="257"/>
      <c r="D46" s="257"/>
      <c r="E46" s="257"/>
      <c r="F46" s="257"/>
      <c r="G46" s="257"/>
      <c r="H46" s="257"/>
      <c r="I46" s="257"/>
      <c r="J46" s="257"/>
      <c r="K46" s="257"/>
      <c r="L46" s="257"/>
      <c r="M46" s="257"/>
      <c r="N46" s="257"/>
      <c r="O46" s="257"/>
      <c r="P46" s="257"/>
      <c r="Q46" s="257"/>
      <c r="R46" s="257"/>
      <c r="S46" s="257"/>
      <c r="T46" s="257"/>
      <c r="U46" s="257"/>
      <c r="V46" s="257"/>
      <c r="W46" s="257"/>
      <c r="X46" s="257"/>
      <c r="Y46" s="257"/>
      <c r="Z46" s="257"/>
      <c r="AA46" s="257"/>
      <c r="AB46" s="257"/>
      <c r="AC46" s="585"/>
      <c r="AD46" s="585"/>
      <c r="AE46" s="585"/>
    </row>
    <row r="47" spans="1:31" x14ac:dyDescent="0.2">
      <c r="A47" s="257"/>
      <c r="B47" s="257"/>
      <c r="C47" s="257"/>
      <c r="D47" s="257"/>
      <c r="E47" s="257"/>
      <c r="F47" s="257"/>
      <c r="G47" s="257"/>
      <c r="H47" s="257"/>
      <c r="I47" s="257"/>
      <c r="J47" s="257"/>
      <c r="K47" s="257"/>
      <c r="L47" s="257"/>
      <c r="M47" s="257"/>
      <c r="N47" s="257"/>
      <c r="O47" s="257"/>
      <c r="P47" s="257"/>
      <c r="Q47" s="257"/>
      <c r="R47" s="257"/>
      <c r="S47" s="257"/>
      <c r="T47" s="257"/>
      <c r="U47" s="257"/>
      <c r="V47" s="257"/>
      <c r="W47" s="257"/>
      <c r="X47" s="257"/>
      <c r="Y47" s="257"/>
      <c r="Z47" s="257"/>
      <c r="AA47" s="257"/>
      <c r="AB47" s="257"/>
      <c r="AC47" s="585"/>
      <c r="AD47" s="585"/>
      <c r="AE47" s="585"/>
    </row>
    <row r="48" spans="1:31" x14ac:dyDescent="0.2">
      <c r="A48" s="257"/>
      <c r="B48" s="257"/>
      <c r="C48" s="257"/>
      <c r="D48" s="257"/>
      <c r="E48" s="257"/>
      <c r="F48" s="257"/>
      <c r="G48" s="257"/>
      <c r="H48" s="257"/>
      <c r="I48" s="257"/>
      <c r="J48" s="257"/>
      <c r="K48" s="257"/>
      <c r="L48" s="257"/>
      <c r="M48" s="257"/>
      <c r="N48" s="257"/>
      <c r="O48" s="257"/>
      <c r="P48" s="257"/>
      <c r="Q48" s="257"/>
      <c r="R48" s="257"/>
      <c r="S48" s="257"/>
      <c r="T48" s="257"/>
      <c r="U48" s="257"/>
      <c r="V48" s="257"/>
      <c r="W48" s="257"/>
      <c r="X48" s="257"/>
      <c r="Y48" s="257"/>
      <c r="Z48" s="257"/>
      <c r="AA48" s="257"/>
      <c r="AB48" s="257"/>
      <c r="AC48" s="585"/>
      <c r="AD48" s="585"/>
      <c r="AE48" s="585"/>
    </row>
    <row r="49" spans="1:31" x14ac:dyDescent="0.2">
      <c r="A49" s="257"/>
      <c r="B49" s="257"/>
      <c r="C49" s="257"/>
      <c r="D49" s="257"/>
      <c r="E49" s="257"/>
      <c r="F49" s="257"/>
      <c r="G49" s="257"/>
      <c r="H49" s="257"/>
      <c r="I49" s="257"/>
      <c r="J49" s="257"/>
      <c r="K49" s="257"/>
      <c r="L49" s="257"/>
      <c r="M49" s="257"/>
      <c r="N49" s="257"/>
      <c r="O49" s="257"/>
      <c r="P49" s="257"/>
      <c r="Q49" s="257"/>
      <c r="R49" s="257"/>
      <c r="S49" s="257"/>
      <c r="T49" s="257"/>
      <c r="U49" s="257"/>
      <c r="V49" s="257"/>
      <c r="W49" s="257"/>
      <c r="X49" s="257"/>
      <c r="Y49" s="257"/>
      <c r="Z49" s="257"/>
      <c r="AA49" s="257"/>
      <c r="AB49" s="257"/>
      <c r="AC49" s="585"/>
      <c r="AD49" s="585"/>
      <c r="AE49" s="585"/>
    </row>
  </sheetData>
  <mergeCells count="1">
    <mergeCell ref="AC1:AE49"/>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V96"/>
  <sheetViews>
    <sheetView topLeftCell="A20" workbookViewId="0">
      <selection activeCell="C20" sqref="C20"/>
    </sheetView>
  </sheetViews>
  <sheetFormatPr defaultColWidth="10.140625" defaultRowHeight="13.5" customHeight="1" x14ac:dyDescent="0.2"/>
  <cols>
    <col min="1" max="1" width="21" style="20" customWidth="1"/>
    <col min="2" max="2" width="9.28515625" style="20" customWidth="1"/>
    <col min="3" max="3" width="7" style="20" customWidth="1"/>
    <col min="4" max="4" width="10.28515625" style="20" customWidth="1"/>
    <col min="5" max="5" width="16.140625" style="20" customWidth="1"/>
    <col min="6" max="7" width="12.7109375" style="20" customWidth="1"/>
    <col min="8" max="8" width="12.140625" style="20" customWidth="1"/>
    <col min="9" max="256" width="10.140625" style="20" customWidth="1"/>
  </cols>
  <sheetData>
    <row r="1" spans="1:256" ht="16.5" customHeight="1" thickBot="1" x14ac:dyDescent="0.25">
      <c r="A1" s="631" t="s">
        <v>130</v>
      </c>
      <c r="B1" s="632"/>
      <c r="C1" s="633"/>
      <c r="D1" s="634"/>
      <c r="E1" s="635" t="s">
        <v>14</v>
      </c>
      <c r="F1" s="632"/>
      <c r="G1" s="636"/>
      <c r="H1" s="588"/>
      <c r="I1" s="282"/>
      <c r="J1" s="282"/>
      <c r="K1" s="282"/>
      <c r="L1" s="282"/>
      <c r="M1" s="282"/>
      <c r="N1" s="282"/>
      <c r="O1" s="282"/>
      <c r="P1" s="282"/>
      <c r="Q1" s="282"/>
    </row>
    <row r="2" spans="1:256" ht="16.5" customHeight="1" thickBot="1" x14ac:dyDescent="0.25">
      <c r="A2" s="317"/>
      <c r="B2" s="318"/>
      <c r="C2" s="319"/>
      <c r="D2" s="275"/>
      <c r="E2" s="275"/>
      <c r="F2" s="323"/>
      <c r="G2" s="323"/>
      <c r="H2" s="324"/>
      <c r="I2" s="282"/>
      <c r="J2" s="282"/>
      <c r="K2" s="282"/>
      <c r="L2" s="282"/>
      <c r="M2" s="282"/>
      <c r="N2" s="282"/>
      <c r="O2" s="282"/>
      <c r="P2" s="282"/>
      <c r="Q2" s="282"/>
      <c r="R2" s="282"/>
      <c r="S2" s="282"/>
      <c r="T2" s="282"/>
      <c r="U2" s="282"/>
      <c r="V2" s="282"/>
      <c r="W2" s="282"/>
      <c r="X2" s="282"/>
      <c r="Y2" s="282"/>
    </row>
    <row r="3" spans="1:256" ht="16.5" customHeight="1" thickBot="1" x14ac:dyDescent="0.25">
      <c r="A3" s="637" t="s">
        <v>17</v>
      </c>
      <c r="B3" s="638"/>
      <c r="C3" s="639"/>
      <c r="D3" s="640"/>
      <c r="E3" s="325"/>
      <c r="F3" s="325"/>
      <c r="G3" s="325"/>
      <c r="H3" s="325"/>
      <c r="I3" s="282"/>
      <c r="J3" s="282"/>
      <c r="K3" s="282"/>
      <c r="L3" s="282"/>
      <c r="M3" s="282"/>
      <c r="N3" s="282"/>
      <c r="O3" s="282"/>
      <c r="P3" s="282"/>
      <c r="Q3" s="282"/>
      <c r="R3" s="282"/>
      <c r="S3" s="282"/>
      <c r="T3" s="282"/>
      <c r="U3" s="282"/>
      <c r="V3" s="282"/>
      <c r="W3" s="282"/>
      <c r="X3" s="282"/>
      <c r="Y3" s="282"/>
    </row>
    <row r="4" spans="1:256" ht="16.5" customHeight="1" thickBot="1" x14ac:dyDescent="0.25">
      <c r="A4" s="641" t="s">
        <v>143</v>
      </c>
      <c r="B4" s="642"/>
      <c r="C4" s="643">
        <v>750</v>
      </c>
      <c r="D4" s="644"/>
      <c r="E4" s="325"/>
      <c r="F4" s="325"/>
      <c r="G4" s="325"/>
      <c r="H4" s="325"/>
      <c r="I4" s="282"/>
      <c r="J4" s="282"/>
      <c r="K4" s="282"/>
      <c r="L4" s="282"/>
      <c r="M4" s="282"/>
      <c r="N4" s="282"/>
      <c r="O4" s="282"/>
      <c r="P4" s="282"/>
      <c r="Q4" s="282"/>
      <c r="R4" s="282"/>
      <c r="S4" s="282"/>
      <c r="T4" s="282"/>
      <c r="U4" s="282"/>
      <c r="V4" s="282"/>
      <c r="W4" s="282"/>
      <c r="X4" s="282"/>
      <c r="Y4" s="282"/>
    </row>
    <row r="5" spans="1:256" ht="16.5" customHeight="1" thickBot="1" x14ac:dyDescent="0.25">
      <c r="A5" s="645" t="s">
        <v>1</v>
      </c>
      <c r="B5" s="646"/>
      <c r="C5" s="647">
        <v>37</v>
      </c>
      <c r="D5" s="648"/>
      <c r="E5" s="325"/>
      <c r="F5" s="325"/>
      <c r="G5" s="325"/>
      <c r="H5" s="325"/>
      <c r="I5" s="282"/>
      <c r="J5" s="282"/>
      <c r="K5" s="282"/>
      <c r="L5" s="282"/>
      <c r="M5" s="282"/>
      <c r="N5" s="282"/>
      <c r="O5" s="282"/>
      <c r="P5" s="282"/>
      <c r="Q5" s="282"/>
      <c r="R5" s="282"/>
      <c r="S5" s="282"/>
      <c r="T5" s="282"/>
      <c r="U5" s="282"/>
      <c r="V5" s="282"/>
      <c r="W5" s="282"/>
      <c r="X5" s="282"/>
      <c r="Y5" s="282"/>
    </row>
    <row r="6" spans="1:256" ht="16.5" customHeight="1" thickBot="1" x14ac:dyDescent="0.25">
      <c r="A6" s="649"/>
      <c r="B6" s="650"/>
      <c r="C6" s="322"/>
      <c r="D6" s="302"/>
      <c r="E6" s="326">
        <f>C4/0.37</f>
        <v>2027.0270270270271</v>
      </c>
      <c r="F6" s="651"/>
      <c r="G6" s="652"/>
      <c r="H6" s="327"/>
      <c r="I6" s="282"/>
      <c r="J6" s="282"/>
      <c r="K6" s="282"/>
      <c r="L6" s="282"/>
      <c r="M6" s="282"/>
      <c r="N6" s="282"/>
      <c r="O6" s="282"/>
      <c r="P6" s="282"/>
      <c r="Q6" s="282"/>
      <c r="R6" s="282"/>
      <c r="S6" s="282"/>
      <c r="T6" s="282"/>
      <c r="U6" s="282"/>
      <c r="V6" s="282"/>
      <c r="W6" s="282"/>
      <c r="X6" s="282"/>
      <c r="Y6" s="282"/>
    </row>
    <row r="7" spans="1:256" ht="16.5" customHeight="1" thickBot="1" x14ac:dyDescent="0.25">
      <c r="A7" s="320" t="str">
        <f>IF(C8+C12+C16+C19&gt;1,"Du skal kun skrive i 1 af de 4 felter for anciennitet",".")</f>
        <v>.</v>
      </c>
      <c r="B7" s="321"/>
      <c r="C7" s="307"/>
      <c r="D7" s="29"/>
      <c r="E7" s="30" t="str">
        <f>DATABANK!B20</f>
        <v>01.10.2023</v>
      </c>
      <c r="F7" s="30" t="s">
        <v>2</v>
      </c>
      <c r="G7" s="30" t="s">
        <v>3</v>
      </c>
      <c r="H7" s="31" t="s">
        <v>21</v>
      </c>
      <c r="I7" s="282"/>
      <c r="J7" s="282"/>
      <c r="K7" s="282"/>
      <c r="L7" s="282"/>
      <c r="M7" s="282"/>
      <c r="N7" s="282"/>
      <c r="O7" s="282"/>
      <c r="P7" s="282"/>
      <c r="Q7" s="282"/>
      <c r="R7" s="282"/>
      <c r="S7" s="282"/>
      <c r="T7" s="282"/>
      <c r="U7" s="282"/>
      <c r="V7" s="282"/>
      <c r="W7" s="282"/>
      <c r="X7" s="282"/>
      <c r="Y7" s="282"/>
    </row>
    <row r="8" spans="1:256" ht="16.7" customHeight="1" thickBot="1" x14ac:dyDescent="0.25">
      <c r="A8" s="617" t="s">
        <v>22</v>
      </c>
      <c r="B8" s="602"/>
      <c r="C8" s="25"/>
      <c r="D8" s="288" t="s">
        <v>138</v>
      </c>
      <c r="E8" s="256" t="s">
        <v>129</v>
      </c>
      <c r="F8" s="33">
        <f>DATABANK!B28*C5/37</f>
        <v>373666</v>
      </c>
      <c r="G8" s="33">
        <f t="shared" ref="G8:G22" si="0">ROUND(F8/12,2)</f>
        <v>31138.83</v>
      </c>
      <c r="H8" s="34"/>
      <c r="I8" s="282"/>
      <c r="J8" s="282"/>
      <c r="K8" s="282"/>
      <c r="L8" s="282"/>
      <c r="M8" s="282"/>
      <c r="N8" s="282"/>
      <c r="O8" s="282"/>
      <c r="P8" s="282"/>
      <c r="Q8" s="282"/>
      <c r="R8" s="282"/>
      <c r="S8" s="282"/>
      <c r="T8" s="282"/>
      <c r="U8" s="282"/>
      <c r="V8" s="282"/>
      <c r="W8" s="282"/>
      <c r="X8" s="282"/>
      <c r="Y8" s="282"/>
    </row>
    <row r="9" spans="1:256" ht="16.7" customHeight="1" thickBot="1" x14ac:dyDescent="0.25">
      <c r="A9" s="613" t="s">
        <v>172</v>
      </c>
      <c r="B9" s="606"/>
      <c r="C9" s="606"/>
      <c r="D9" s="35">
        <f>DATABANK!C58</f>
        <v>3155.3</v>
      </c>
      <c r="E9" s="36" t="s">
        <v>4</v>
      </c>
      <c r="F9" s="17">
        <f>C8*C5/37*D9</f>
        <v>0</v>
      </c>
      <c r="G9" s="17">
        <f t="shared" si="0"/>
        <v>0</v>
      </c>
      <c r="H9" s="17"/>
      <c r="I9" s="282"/>
      <c r="J9" s="282"/>
      <c r="K9" s="282"/>
      <c r="L9" s="282"/>
      <c r="M9" s="282"/>
      <c r="N9" s="282"/>
      <c r="O9" s="282"/>
      <c r="P9" s="282"/>
      <c r="Q9" s="282"/>
      <c r="R9" s="282"/>
      <c r="S9" s="282"/>
      <c r="T9" s="282"/>
      <c r="U9" s="282"/>
      <c r="V9" s="282"/>
      <c r="W9" s="282"/>
      <c r="X9" s="282"/>
      <c r="Y9" s="282"/>
    </row>
    <row r="10" spans="1:256" ht="16.7" customHeight="1" x14ac:dyDescent="0.2">
      <c r="A10" s="607" t="s">
        <v>180</v>
      </c>
      <c r="B10" s="608"/>
      <c r="C10" s="608"/>
      <c r="D10" s="260">
        <f>(DATABANK!B31-DATABANK!B28)</f>
        <v>16088</v>
      </c>
      <c r="E10" s="261" t="s">
        <v>4</v>
      </c>
      <c r="F10" s="17">
        <f>C8*C5/37*D10</f>
        <v>0</v>
      </c>
      <c r="G10" s="262">
        <f t="shared" si="0"/>
        <v>0</v>
      </c>
      <c r="H10" s="262"/>
      <c r="I10" s="282"/>
      <c r="J10" s="282"/>
      <c r="K10" s="282"/>
      <c r="L10" s="282"/>
      <c r="M10" s="282"/>
      <c r="N10" s="282"/>
      <c r="O10" s="282"/>
      <c r="P10" s="282"/>
      <c r="Q10" s="282"/>
      <c r="R10" s="282"/>
      <c r="S10" s="282"/>
      <c r="T10" s="282"/>
      <c r="U10" s="282"/>
      <c r="V10" s="282"/>
      <c r="W10" s="282"/>
      <c r="X10" s="282"/>
      <c r="Y10" s="282"/>
    </row>
    <row r="11" spans="1:256" ht="16.7" customHeight="1" thickBot="1" x14ac:dyDescent="0.25">
      <c r="A11" s="607" t="s">
        <v>181</v>
      </c>
      <c r="B11" s="608"/>
      <c r="C11" s="608"/>
      <c r="D11" s="263">
        <f>(DATABANK!B32-DATABANK!B31)</f>
        <v>5537</v>
      </c>
      <c r="E11" s="261" t="s">
        <v>4</v>
      </c>
      <c r="F11" s="262">
        <f>C8*C5/37*D11</f>
        <v>0</v>
      </c>
      <c r="G11" s="262">
        <f t="shared" si="0"/>
        <v>0</v>
      </c>
      <c r="H11" s="262"/>
      <c r="I11" s="282"/>
      <c r="J11" s="282"/>
      <c r="K11" s="282"/>
      <c r="L11" s="282"/>
      <c r="M11" s="282"/>
      <c r="N11" s="282"/>
      <c r="O11" s="282"/>
      <c r="P11" s="282"/>
      <c r="Q11" s="282"/>
      <c r="R11" s="282"/>
      <c r="S11" s="282"/>
      <c r="T11" s="282"/>
      <c r="U11" s="282"/>
      <c r="V11" s="282"/>
      <c r="W11" s="282"/>
      <c r="X11" s="282"/>
      <c r="Y11" s="282"/>
    </row>
    <row r="12" spans="1:256" ht="16.7" customHeight="1" thickBot="1" x14ac:dyDescent="0.25">
      <c r="A12" s="617" t="s">
        <v>24</v>
      </c>
      <c r="B12" s="602"/>
      <c r="C12" s="25"/>
      <c r="D12" s="577">
        <f>(DATABANK!B31-DATABANK!B28)</f>
        <v>16088</v>
      </c>
      <c r="E12" s="36" t="s">
        <v>4</v>
      </c>
      <c r="F12" s="17">
        <f>C12*C5/37*D12</f>
        <v>0</v>
      </c>
      <c r="G12" s="17">
        <f t="shared" si="0"/>
        <v>0</v>
      </c>
      <c r="H12" s="17"/>
      <c r="I12" s="282"/>
      <c r="J12" s="282"/>
      <c r="K12" s="282"/>
      <c r="L12" s="282"/>
      <c r="M12" s="282"/>
      <c r="N12" s="282"/>
      <c r="O12" s="282"/>
      <c r="P12" s="282"/>
      <c r="Q12" s="282"/>
      <c r="R12" s="282"/>
      <c r="S12" s="282"/>
      <c r="T12" s="282"/>
      <c r="U12" s="282"/>
      <c r="V12" s="282"/>
      <c r="W12" s="282"/>
      <c r="X12" s="282"/>
      <c r="Y12" s="282"/>
    </row>
    <row r="13" spans="1:256" ht="16.7" customHeight="1" x14ac:dyDescent="0.2">
      <c r="A13" s="628" t="s">
        <v>25</v>
      </c>
      <c r="B13" s="629"/>
      <c r="C13" s="630"/>
      <c r="D13" s="574">
        <f>DATABANK!C58</f>
        <v>3155.3</v>
      </c>
      <c r="E13" s="573" t="s">
        <v>4</v>
      </c>
      <c r="F13" s="18">
        <f>C12*C5/37*D13</f>
        <v>0</v>
      </c>
      <c r="G13" s="18">
        <f t="shared" si="0"/>
        <v>0</v>
      </c>
      <c r="H13" s="18"/>
      <c r="I13" s="282"/>
      <c r="J13" s="282"/>
      <c r="K13" s="282"/>
      <c r="L13" s="282"/>
      <c r="M13" s="282"/>
      <c r="N13" s="282"/>
      <c r="O13" s="282"/>
      <c r="P13" s="282"/>
      <c r="Q13" s="282"/>
      <c r="R13" s="282"/>
      <c r="S13" s="282"/>
      <c r="T13" s="282"/>
      <c r="U13" s="282"/>
      <c r="V13" s="282"/>
      <c r="W13" s="282"/>
      <c r="X13" s="282"/>
      <c r="Y13" s="282"/>
    </row>
    <row r="14" spans="1:256" s="566" customFormat="1" ht="16.7" customHeight="1" x14ac:dyDescent="0.2">
      <c r="A14" s="575" t="s">
        <v>180</v>
      </c>
      <c r="B14" s="576"/>
      <c r="C14" s="576"/>
      <c r="D14" s="578">
        <f>(DATABANK!B34-DATABANK!B31)</f>
        <v>16886</v>
      </c>
      <c r="E14" s="573" t="s">
        <v>4</v>
      </c>
      <c r="F14" s="262">
        <f>C12*C5/37*D14</f>
        <v>0</v>
      </c>
      <c r="G14" s="262">
        <f t="shared" si="0"/>
        <v>0</v>
      </c>
      <c r="H14" s="262"/>
      <c r="I14" s="564"/>
      <c r="J14" s="564"/>
      <c r="K14" s="564"/>
      <c r="L14" s="564"/>
      <c r="M14" s="564"/>
      <c r="N14" s="564"/>
      <c r="O14" s="564"/>
      <c r="P14" s="564"/>
      <c r="Q14" s="564"/>
      <c r="R14" s="564"/>
      <c r="S14" s="564"/>
      <c r="T14" s="564"/>
      <c r="U14" s="564"/>
      <c r="V14" s="564"/>
      <c r="W14" s="564"/>
      <c r="X14" s="564"/>
      <c r="Y14" s="564"/>
      <c r="Z14" s="565"/>
      <c r="AA14" s="565"/>
      <c r="AB14" s="565"/>
      <c r="AC14" s="565"/>
      <c r="AD14" s="565"/>
      <c r="AE14" s="565"/>
      <c r="AF14" s="565"/>
      <c r="AG14" s="565"/>
      <c r="AH14" s="565"/>
      <c r="AI14" s="565"/>
      <c r="AJ14" s="565"/>
      <c r="AK14" s="565"/>
      <c r="AL14" s="565"/>
      <c r="AM14" s="565"/>
      <c r="AN14" s="565"/>
      <c r="AO14" s="565"/>
      <c r="AP14" s="565"/>
      <c r="AQ14" s="565"/>
      <c r="AR14" s="565"/>
      <c r="AS14" s="565"/>
      <c r="AT14" s="565"/>
      <c r="AU14" s="565"/>
      <c r="AV14" s="565"/>
      <c r="AW14" s="565"/>
      <c r="AX14" s="565"/>
      <c r="AY14" s="565"/>
      <c r="AZ14" s="565"/>
      <c r="BA14" s="565"/>
      <c r="BB14" s="565"/>
      <c r="BC14" s="565"/>
      <c r="BD14" s="565"/>
      <c r="BE14" s="565"/>
      <c r="BF14" s="565"/>
      <c r="BG14" s="565"/>
      <c r="BH14" s="565"/>
      <c r="BI14" s="565"/>
      <c r="BJ14" s="565"/>
      <c r="BK14" s="565"/>
      <c r="BL14" s="565"/>
      <c r="BM14" s="565"/>
      <c r="BN14" s="565"/>
      <c r="BO14" s="565"/>
      <c r="BP14" s="565"/>
      <c r="BQ14" s="565"/>
      <c r="BR14" s="565"/>
      <c r="BS14" s="565"/>
      <c r="BT14" s="565"/>
      <c r="BU14" s="565"/>
      <c r="BV14" s="565"/>
      <c r="BW14" s="565"/>
      <c r="BX14" s="565"/>
      <c r="BY14" s="565"/>
      <c r="BZ14" s="565"/>
      <c r="CA14" s="565"/>
      <c r="CB14" s="565"/>
      <c r="CC14" s="565"/>
      <c r="CD14" s="565"/>
      <c r="CE14" s="565"/>
      <c r="CF14" s="565"/>
      <c r="CG14" s="565"/>
      <c r="CH14" s="565"/>
      <c r="CI14" s="565"/>
      <c r="CJ14" s="565"/>
      <c r="CK14" s="565"/>
      <c r="CL14" s="565"/>
      <c r="CM14" s="565"/>
      <c r="CN14" s="565"/>
      <c r="CO14" s="565"/>
      <c r="CP14" s="565"/>
      <c r="CQ14" s="565"/>
      <c r="CR14" s="565"/>
      <c r="CS14" s="565"/>
      <c r="CT14" s="565"/>
      <c r="CU14" s="565"/>
      <c r="CV14" s="565"/>
      <c r="CW14" s="565"/>
      <c r="CX14" s="565"/>
      <c r="CY14" s="565"/>
      <c r="CZ14" s="565"/>
      <c r="DA14" s="565"/>
      <c r="DB14" s="565"/>
      <c r="DC14" s="565"/>
      <c r="DD14" s="565"/>
      <c r="DE14" s="565"/>
      <c r="DF14" s="565"/>
      <c r="DG14" s="565"/>
      <c r="DH14" s="565"/>
      <c r="DI14" s="565"/>
      <c r="DJ14" s="565"/>
      <c r="DK14" s="565"/>
      <c r="DL14" s="565"/>
      <c r="DM14" s="565"/>
      <c r="DN14" s="565"/>
      <c r="DO14" s="565"/>
      <c r="DP14" s="565"/>
      <c r="DQ14" s="565"/>
      <c r="DR14" s="565"/>
      <c r="DS14" s="565"/>
      <c r="DT14" s="565"/>
      <c r="DU14" s="565"/>
      <c r="DV14" s="565"/>
      <c r="DW14" s="565"/>
      <c r="DX14" s="565"/>
      <c r="DY14" s="565"/>
      <c r="DZ14" s="565"/>
      <c r="EA14" s="565"/>
      <c r="EB14" s="565"/>
      <c r="EC14" s="565"/>
      <c r="ED14" s="565"/>
      <c r="EE14" s="565"/>
      <c r="EF14" s="565"/>
      <c r="EG14" s="565"/>
      <c r="EH14" s="565"/>
      <c r="EI14" s="565"/>
      <c r="EJ14" s="565"/>
      <c r="EK14" s="565"/>
      <c r="EL14" s="565"/>
      <c r="EM14" s="565"/>
      <c r="EN14" s="565"/>
      <c r="EO14" s="565"/>
      <c r="EP14" s="565"/>
      <c r="EQ14" s="565"/>
      <c r="ER14" s="565"/>
      <c r="ES14" s="565"/>
      <c r="ET14" s="565"/>
      <c r="EU14" s="565"/>
      <c r="EV14" s="565"/>
      <c r="EW14" s="565"/>
      <c r="EX14" s="565"/>
      <c r="EY14" s="565"/>
      <c r="EZ14" s="565"/>
      <c r="FA14" s="565"/>
      <c r="FB14" s="565"/>
      <c r="FC14" s="565"/>
      <c r="FD14" s="565"/>
      <c r="FE14" s="565"/>
      <c r="FF14" s="565"/>
      <c r="FG14" s="565"/>
      <c r="FH14" s="565"/>
      <c r="FI14" s="565"/>
      <c r="FJ14" s="565"/>
      <c r="FK14" s="565"/>
      <c r="FL14" s="565"/>
      <c r="FM14" s="565"/>
      <c r="FN14" s="565"/>
      <c r="FO14" s="565"/>
      <c r="FP14" s="565"/>
      <c r="FQ14" s="565"/>
      <c r="FR14" s="565"/>
      <c r="FS14" s="565"/>
      <c r="FT14" s="565"/>
      <c r="FU14" s="565"/>
      <c r="FV14" s="565"/>
      <c r="FW14" s="565"/>
      <c r="FX14" s="565"/>
      <c r="FY14" s="565"/>
      <c r="FZ14" s="565"/>
      <c r="GA14" s="565"/>
      <c r="GB14" s="565"/>
      <c r="GC14" s="565"/>
      <c r="GD14" s="565"/>
      <c r="GE14" s="565"/>
      <c r="GF14" s="565"/>
      <c r="GG14" s="565"/>
      <c r="GH14" s="565"/>
      <c r="GI14" s="565"/>
      <c r="GJ14" s="565"/>
      <c r="GK14" s="565"/>
      <c r="GL14" s="565"/>
      <c r="GM14" s="565"/>
      <c r="GN14" s="565"/>
      <c r="GO14" s="565"/>
      <c r="GP14" s="565"/>
      <c r="GQ14" s="565"/>
      <c r="GR14" s="565"/>
      <c r="GS14" s="565"/>
      <c r="GT14" s="565"/>
      <c r="GU14" s="565"/>
      <c r="GV14" s="565"/>
      <c r="GW14" s="565"/>
      <c r="GX14" s="565"/>
      <c r="GY14" s="565"/>
      <c r="GZ14" s="565"/>
      <c r="HA14" s="565"/>
      <c r="HB14" s="565"/>
      <c r="HC14" s="565"/>
      <c r="HD14" s="565"/>
      <c r="HE14" s="565"/>
      <c r="HF14" s="565"/>
      <c r="HG14" s="565"/>
      <c r="HH14" s="565"/>
      <c r="HI14" s="565"/>
      <c r="HJ14" s="565"/>
      <c r="HK14" s="565"/>
      <c r="HL14" s="565"/>
      <c r="HM14" s="565"/>
      <c r="HN14" s="565"/>
      <c r="HO14" s="565"/>
      <c r="HP14" s="565"/>
      <c r="HQ14" s="565"/>
      <c r="HR14" s="565"/>
      <c r="HS14" s="565"/>
      <c r="HT14" s="565"/>
      <c r="HU14" s="565"/>
      <c r="HV14" s="565"/>
      <c r="HW14" s="565"/>
      <c r="HX14" s="565"/>
      <c r="HY14" s="565"/>
      <c r="HZ14" s="565"/>
      <c r="IA14" s="565"/>
      <c r="IB14" s="565"/>
      <c r="IC14" s="565"/>
      <c r="ID14" s="565"/>
      <c r="IE14" s="565"/>
      <c r="IF14" s="565"/>
      <c r="IG14" s="565"/>
      <c r="IH14" s="565"/>
      <c r="II14" s="565"/>
      <c r="IJ14" s="565"/>
      <c r="IK14" s="565"/>
      <c r="IL14" s="565"/>
      <c r="IM14" s="565"/>
      <c r="IN14" s="565"/>
      <c r="IO14" s="565"/>
      <c r="IP14" s="565"/>
      <c r="IQ14" s="565"/>
      <c r="IR14" s="565"/>
      <c r="IS14" s="565"/>
      <c r="IT14" s="565"/>
      <c r="IU14" s="565"/>
      <c r="IV14" s="565"/>
    </row>
    <row r="15" spans="1:256" ht="16.7" customHeight="1" thickBot="1" x14ac:dyDescent="0.25">
      <c r="A15" s="626" t="s">
        <v>181</v>
      </c>
      <c r="B15" s="627"/>
      <c r="C15" s="627"/>
      <c r="D15" s="579">
        <f>(DATABANK!B35-DATABANK!B34)</f>
        <v>5805</v>
      </c>
      <c r="E15" s="261" t="s">
        <v>4</v>
      </c>
      <c r="F15" s="262">
        <f>C12*C5/37*D15</f>
        <v>0</v>
      </c>
      <c r="G15" s="262">
        <f t="shared" si="0"/>
        <v>0</v>
      </c>
      <c r="H15" s="262"/>
      <c r="I15" s="282"/>
      <c r="J15" s="282"/>
      <c r="K15" s="282"/>
      <c r="L15" s="282"/>
      <c r="M15" s="282"/>
      <c r="N15" s="282"/>
      <c r="O15" s="282"/>
      <c r="P15" s="282"/>
      <c r="Q15" s="282"/>
      <c r="R15" s="282"/>
      <c r="S15" s="282"/>
      <c r="T15" s="282"/>
      <c r="U15" s="282"/>
      <c r="V15" s="282"/>
      <c r="W15" s="282"/>
      <c r="X15" s="282"/>
      <c r="Y15" s="282"/>
    </row>
    <row r="16" spans="1:256" ht="16.7" customHeight="1" thickBot="1" x14ac:dyDescent="0.25">
      <c r="A16" s="617" t="s">
        <v>26</v>
      </c>
      <c r="B16" s="602"/>
      <c r="C16" s="25"/>
      <c r="D16" s="43">
        <f>(DATABANK!B33-DATABANK!B28)</f>
        <v>27250</v>
      </c>
      <c r="E16" s="36" t="s">
        <v>4</v>
      </c>
      <c r="F16" s="17">
        <f>C16*C5/37*D16</f>
        <v>0</v>
      </c>
      <c r="G16" s="17">
        <f t="shared" si="0"/>
        <v>0</v>
      </c>
      <c r="H16" s="17"/>
      <c r="I16" s="282"/>
      <c r="J16" s="282"/>
      <c r="K16" s="282"/>
      <c r="L16" s="282"/>
      <c r="M16" s="282"/>
      <c r="N16" s="282"/>
      <c r="O16" s="282"/>
      <c r="P16" s="282"/>
      <c r="Q16" s="282"/>
      <c r="R16" s="282"/>
      <c r="S16" s="282"/>
      <c r="T16" s="282"/>
      <c r="U16" s="282"/>
      <c r="V16" s="282"/>
      <c r="W16" s="282"/>
      <c r="X16" s="282"/>
      <c r="Y16" s="282"/>
    </row>
    <row r="17" spans="1:256" ht="16.7" customHeight="1" x14ac:dyDescent="0.2">
      <c r="A17" s="618" t="s">
        <v>180</v>
      </c>
      <c r="B17" s="619"/>
      <c r="C17" s="620"/>
      <c r="D17" s="264">
        <f>(DATABANK!B36-DATABANK!B33)</f>
        <v>17429</v>
      </c>
      <c r="E17" s="261" t="s">
        <v>4</v>
      </c>
      <c r="F17" s="262">
        <f>C16*C5/37*D17</f>
        <v>0</v>
      </c>
      <c r="G17" s="262">
        <f t="shared" si="0"/>
        <v>0</v>
      </c>
      <c r="H17" s="253"/>
      <c r="I17" s="282"/>
      <c r="J17" s="282"/>
      <c r="K17" s="282"/>
      <c r="L17" s="282"/>
      <c r="M17" s="282"/>
      <c r="N17" s="282"/>
      <c r="O17" s="282"/>
      <c r="P17" s="282"/>
      <c r="Q17" s="282"/>
      <c r="R17" s="282"/>
      <c r="S17" s="282"/>
      <c r="T17" s="282"/>
      <c r="U17" s="282"/>
      <c r="V17" s="282"/>
      <c r="W17" s="282"/>
      <c r="X17" s="282"/>
      <c r="Y17" s="282"/>
    </row>
    <row r="18" spans="1:256" ht="16.7" customHeight="1" thickBot="1" x14ac:dyDescent="0.25">
      <c r="A18" s="580" t="s">
        <v>191</v>
      </c>
      <c r="B18" s="430"/>
      <c r="C18" s="430"/>
      <c r="D18" s="264">
        <f>(DATABANK!B37-DATABANK!B36)</f>
        <v>5991</v>
      </c>
      <c r="E18" s="261" t="s">
        <v>4</v>
      </c>
      <c r="F18" s="262">
        <f>C16*C5/37*D18</f>
        <v>0</v>
      </c>
      <c r="G18" s="262">
        <f t="shared" si="0"/>
        <v>0</v>
      </c>
      <c r="H18" s="581"/>
      <c r="I18" s="282"/>
      <c r="J18" s="282"/>
      <c r="K18" s="282"/>
      <c r="L18" s="282"/>
      <c r="M18" s="282"/>
      <c r="N18" s="282"/>
      <c r="O18" s="282"/>
      <c r="P18" s="282"/>
      <c r="Q18" s="282"/>
      <c r="R18" s="282"/>
      <c r="S18" s="282"/>
      <c r="T18" s="282"/>
      <c r="U18" s="282"/>
      <c r="V18" s="282"/>
      <c r="W18" s="282"/>
      <c r="X18" s="282"/>
      <c r="Y18" s="282"/>
    </row>
    <row r="19" spans="1:256" ht="16.7" customHeight="1" thickBot="1" x14ac:dyDescent="0.25">
      <c r="A19" s="617" t="s">
        <v>27</v>
      </c>
      <c r="B19" s="602"/>
      <c r="C19" s="25">
        <v>1</v>
      </c>
      <c r="D19" s="43">
        <f>(DATABANK!B37-DATABANK!B28)</f>
        <v>50670</v>
      </c>
      <c r="E19" s="36" t="s">
        <v>4</v>
      </c>
      <c r="F19" s="560">
        <f>C19*C5/37*D19</f>
        <v>50670</v>
      </c>
      <c r="G19" s="560">
        <f t="shared" si="0"/>
        <v>4222.5</v>
      </c>
      <c r="H19" s="17"/>
      <c r="I19" s="282"/>
      <c r="J19" s="282"/>
      <c r="K19" s="282"/>
      <c r="L19" s="282"/>
      <c r="M19" s="282"/>
      <c r="N19" s="282"/>
      <c r="O19" s="282"/>
      <c r="P19" s="282"/>
      <c r="Q19" s="282"/>
      <c r="R19" s="282"/>
      <c r="S19" s="282"/>
      <c r="T19" s="282"/>
      <c r="U19" s="282"/>
      <c r="V19" s="282"/>
      <c r="W19" s="282"/>
      <c r="X19" s="282"/>
      <c r="Y19" s="282"/>
    </row>
    <row r="20" spans="1:256" ht="16.7" customHeight="1" x14ac:dyDescent="0.2">
      <c r="A20" s="567" t="s">
        <v>25</v>
      </c>
      <c r="B20" s="568"/>
      <c r="C20" s="569"/>
      <c r="D20" s="559">
        <f>DATABANK!C58</f>
        <v>3155.3</v>
      </c>
      <c r="E20" s="254" t="s">
        <v>4</v>
      </c>
      <c r="F20" s="572">
        <f>C19*C5/37*D20</f>
        <v>3155.3</v>
      </c>
      <c r="G20" s="255">
        <f t="shared" si="0"/>
        <v>262.94</v>
      </c>
      <c r="H20" s="255"/>
      <c r="I20" s="571" t="s">
        <v>190</v>
      </c>
      <c r="J20" s="282"/>
      <c r="K20" s="282"/>
      <c r="L20" s="282"/>
      <c r="M20" s="282"/>
      <c r="N20" s="282"/>
      <c r="O20" s="282"/>
      <c r="P20" s="282"/>
      <c r="Q20" s="282"/>
      <c r="R20" s="282"/>
      <c r="S20" s="282"/>
      <c r="T20" s="282"/>
      <c r="U20" s="282"/>
      <c r="V20" s="282"/>
      <c r="W20" s="282"/>
      <c r="X20" s="282"/>
      <c r="Y20" s="282"/>
    </row>
    <row r="21" spans="1:256" s="566" customFormat="1" ht="16.7" customHeight="1" x14ac:dyDescent="0.2">
      <c r="A21" s="561" t="s">
        <v>189</v>
      </c>
      <c r="B21" s="430"/>
      <c r="C21" s="570"/>
      <c r="D21" s="264">
        <f>(DATABANK!B40-DATABANK!B37)</f>
        <v>19179</v>
      </c>
      <c r="E21" s="562" t="s">
        <v>160</v>
      </c>
      <c r="F21" s="255">
        <f>C19*C5/37*D21</f>
        <v>19179</v>
      </c>
      <c r="G21" s="255">
        <f t="shared" si="0"/>
        <v>1598.25</v>
      </c>
      <c r="H21" s="563"/>
      <c r="I21" s="564"/>
      <c r="J21" s="564"/>
      <c r="K21" s="564"/>
      <c r="L21" s="564"/>
      <c r="M21" s="564"/>
      <c r="N21" s="564"/>
      <c r="O21" s="564"/>
      <c r="P21" s="564"/>
      <c r="Q21" s="564"/>
      <c r="R21" s="564"/>
      <c r="S21" s="564"/>
      <c r="T21" s="564"/>
      <c r="U21" s="564"/>
      <c r="V21" s="564"/>
      <c r="W21" s="564"/>
      <c r="X21" s="564"/>
      <c r="Y21" s="564"/>
      <c r="Z21" s="565"/>
      <c r="AA21" s="565"/>
      <c r="AB21" s="565"/>
      <c r="AC21" s="565"/>
      <c r="AD21" s="565"/>
      <c r="AE21" s="565"/>
      <c r="AF21" s="565"/>
      <c r="AG21" s="565"/>
      <c r="AH21" s="565"/>
      <c r="AI21" s="565"/>
      <c r="AJ21" s="565"/>
      <c r="AK21" s="565"/>
      <c r="AL21" s="565"/>
      <c r="AM21" s="565"/>
      <c r="AN21" s="565"/>
      <c r="AO21" s="565"/>
      <c r="AP21" s="565"/>
      <c r="AQ21" s="565"/>
      <c r="AR21" s="565"/>
      <c r="AS21" s="565"/>
      <c r="AT21" s="565"/>
      <c r="AU21" s="565"/>
      <c r="AV21" s="565"/>
      <c r="AW21" s="565"/>
      <c r="AX21" s="565"/>
      <c r="AY21" s="565"/>
      <c r="AZ21" s="565"/>
      <c r="BA21" s="565"/>
      <c r="BB21" s="565"/>
      <c r="BC21" s="565"/>
      <c r="BD21" s="565"/>
      <c r="BE21" s="565"/>
      <c r="BF21" s="565"/>
      <c r="BG21" s="565"/>
      <c r="BH21" s="565"/>
      <c r="BI21" s="565"/>
      <c r="BJ21" s="565"/>
      <c r="BK21" s="565"/>
      <c r="BL21" s="565"/>
      <c r="BM21" s="565"/>
      <c r="BN21" s="565"/>
      <c r="BO21" s="565"/>
      <c r="BP21" s="565"/>
      <c r="BQ21" s="565"/>
      <c r="BR21" s="565"/>
      <c r="BS21" s="565"/>
      <c r="BT21" s="565"/>
      <c r="BU21" s="565"/>
      <c r="BV21" s="565"/>
      <c r="BW21" s="565"/>
      <c r="BX21" s="565"/>
      <c r="BY21" s="565"/>
      <c r="BZ21" s="565"/>
      <c r="CA21" s="565"/>
      <c r="CB21" s="565"/>
      <c r="CC21" s="565"/>
      <c r="CD21" s="565"/>
      <c r="CE21" s="565"/>
      <c r="CF21" s="565"/>
      <c r="CG21" s="565"/>
      <c r="CH21" s="565"/>
      <c r="CI21" s="565"/>
      <c r="CJ21" s="565"/>
      <c r="CK21" s="565"/>
      <c r="CL21" s="565"/>
      <c r="CM21" s="565"/>
      <c r="CN21" s="565"/>
      <c r="CO21" s="565"/>
      <c r="CP21" s="565"/>
      <c r="CQ21" s="565"/>
      <c r="CR21" s="565"/>
      <c r="CS21" s="565"/>
      <c r="CT21" s="565"/>
      <c r="CU21" s="565"/>
      <c r="CV21" s="565"/>
      <c r="CW21" s="565"/>
      <c r="CX21" s="565"/>
      <c r="CY21" s="565"/>
      <c r="CZ21" s="565"/>
      <c r="DA21" s="565"/>
      <c r="DB21" s="565"/>
      <c r="DC21" s="565"/>
      <c r="DD21" s="565"/>
      <c r="DE21" s="565"/>
      <c r="DF21" s="565"/>
      <c r="DG21" s="565"/>
      <c r="DH21" s="565"/>
      <c r="DI21" s="565"/>
      <c r="DJ21" s="565"/>
      <c r="DK21" s="565"/>
      <c r="DL21" s="565"/>
      <c r="DM21" s="565"/>
      <c r="DN21" s="565"/>
      <c r="DO21" s="565"/>
      <c r="DP21" s="565"/>
      <c r="DQ21" s="565"/>
      <c r="DR21" s="565"/>
      <c r="DS21" s="565"/>
      <c r="DT21" s="565"/>
      <c r="DU21" s="565"/>
      <c r="DV21" s="565"/>
      <c r="DW21" s="565"/>
      <c r="DX21" s="565"/>
      <c r="DY21" s="565"/>
      <c r="DZ21" s="565"/>
      <c r="EA21" s="565"/>
      <c r="EB21" s="565"/>
      <c r="EC21" s="565"/>
      <c r="ED21" s="565"/>
      <c r="EE21" s="565"/>
      <c r="EF21" s="565"/>
      <c r="EG21" s="565"/>
      <c r="EH21" s="565"/>
      <c r="EI21" s="565"/>
      <c r="EJ21" s="565"/>
      <c r="EK21" s="565"/>
      <c r="EL21" s="565"/>
      <c r="EM21" s="565"/>
      <c r="EN21" s="565"/>
      <c r="EO21" s="565"/>
      <c r="EP21" s="565"/>
      <c r="EQ21" s="565"/>
      <c r="ER21" s="565"/>
      <c r="ES21" s="565"/>
      <c r="ET21" s="565"/>
      <c r="EU21" s="565"/>
      <c r="EV21" s="565"/>
      <c r="EW21" s="565"/>
      <c r="EX21" s="565"/>
      <c r="EY21" s="565"/>
      <c r="EZ21" s="565"/>
      <c r="FA21" s="565"/>
      <c r="FB21" s="565"/>
      <c r="FC21" s="565"/>
      <c r="FD21" s="565"/>
      <c r="FE21" s="565"/>
      <c r="FF21" s="565"/>
      <c r="FG21" s="565"/>
      <c r="FH21" s="565"/>
      <c r="FI21" s="565"/>
      <c r="FJ21" s="565"/>
      <c r="FK21" s="565"/>
      <c r="FL21" s="565"/>
      <c r="FM21" s="565"/>
      <c r="FN21" s="565"/>
      <c r="FO21" s="565"/>
      <c r="FP21" s="565"/>
      <c r="FQ21" s="565"/>
      <c r="FR21" s="565"/>
      <c r="FS21" s="565"/>
      <c r="FT21" s="565"/>
      <c r="FU21" s="565"/>
      <c r="FV21" s="565"/>
      <c r="FW21" s="565"/>
      <c r="FX21" s="565"/>
      <c r="FY21" s="565"/>
      <c r="FZ21" s="565"/>
      <c r="GA21" s="565"/>
      <c r="GB21" s="565"/>
      <c r="GC21" s="565"/>
      <c r="GD21" s="565"/>
      <c r="GE21" s="565"/>
      <c r="GF21" s="565"/>
      <c r="GG21" s="565"/>
      <c r="GH21" s="565"/>
      <c r="GI21" s="565"/>
      <c r="GJ21" s="565"/>
      <c r="GK21" s="565"/>
      <c r="GL21" s="565"/>
      <c r="GM21" s="565"/>
      <c r="GN21" s="565"/>
      <c r="GO21" s="565"/>
      <c r="GP21" s="565"/>
      <c r="GQ21" s="565"/>
      <c r="GR21" s="565"/>
      <c r="GS21" s="565"/>
      <c r="GT21" s="565"/>
      <c r="GU21" s="565"/>
      <c r="GV21" s="565"/>
      <c r="GW21" s="565"/>
      <c r="GX21" s="565"/>
      <c r="GY21" s="565"/>
      <c r="GZ21" s="565"/>
      <c r="HA21" s="565"/>
      <c r="HB21" s="565"/>
      <c r="HC21" s="565"/>
      <c r="HD21" s="565"/>
      <c r="HE21" s="565"/>
      <c r="HF21" s="565"/>
      <c r="HG21" s="565"/>
      <c r="HH21" s="565"/>
      <c r="HI21" s="565"/>
      <c r="HJ21" s="565"/>
      <c r="HK21" s="565"/>
      <c r="HL21" s="565"/>
      <c r="HM21" s="565"/>
      <c r="HN21" s="565"/>
      <c r="HO21" s="565"/>
      <c r="HP21" s="565"/>
      <c r="HQ21" s="565"/>
      <c r="HR21" s="565"/>
      <c r="HS21" s="565"/>
      <c r="HT21" s="565"/>
      <c r="HU21" s="565"/>
      <c r="HV21" s="565"/>
      <c r="HW21" s="565"/>
      <c r="HX21" s="565"/>
      <c r="HY21" s="565"/>
      <c r="HZ21" s="565"/>
      <c r="IA21" s="565"/>
      <c r="IB21" s="565"/>
      <c r="IC21" s="565"/>
      <c r="ID21" s="565"/>
      <c r="IE21" s="565"/>
      <c r="IF21" s="565"/>
      <c r="IG21" s="565"/>
      <c r="IH21" s="565"/>
      <c r="II21" s="565"/>
      <c r="IJ21" s="565"/>
      <c r="IK21" s="565"/>
      <c r="IL21" s="565"/>
      <c r="IM21" s="565"/>
      <c r="IN21" s="565"/>
      <c r="IO21" s="565"/>
      <c r="IP21" s="565"/>
      <c r="IQ21" s="565"/>
      <c r="IR21" s="565"/>
      <c r="IS21" s="565"/>
      <c r="IT21" s="565"/>
      <c r="IU21" s="565"/>
      <c r="IV21" s="565"/>
    </row>
    <row r="22" spans="1:256" ht="16.7" customHeight="1" thickBot="1" x14ac:dyDescent="0.25">
      <c r="A22" s="618" t="s">
        <v>181</v>
      </c>
      <c r="B22" s="619"/>
      <c r="C22" s="620"/>
      <c r="D22" s="264">
        <f>(DATABANK!B41-DATABANK!B40)</f>
        <v>6495</v>
      </c>
      <c r="E22" s="261" t="s">
        <v>4</v>
      </c>
      <c r="F22" s="262">
        <f>C19*C5/37*D22</f>
        <v>6495</v>
      </c>
      <c r="G22" s="262">
        <f t="shared" si="0"/>
        <v>541.25</v>
      </c>
      <c r="H22" s="262"/>
      <c r="I22" s="282"/>
      <c r="J22" s="282"/>
      <c r="K22" s="282"/>
      <c r="L22" s="282"/>
      <c r="M22" s="282"/>
      <c r="N22" s="282"/>
      <c r="O22" s="282"/>
      <c r="P22" s="282"/>
      <c r="Q22" s="282"/>
      <c r="R22" s="282"/>
      <c r="S22" s="282"/>
      <c r="T22" s="282"/>
      <c r="U22" s="282"/>
      <c r="V22" s="282"/>
      <c r="W22" s="282"/>
      <c r="X22" s="282"/>
      <c r="Y22" s="282"/>
    </row>
    <row r="23" spans="1:256" ht="15.75" customHeight="1" thickBot="1" x14ac:dyDescent="0.25">
      <c r="A23" s="276"/>
      <c r="B23" s="277"/>
      <c r="C23" s="278"/>
      <c r="D23" s="279"/>
      <c r="E23" s="278"/>
      <c r="F23" s="280"/>
      <c r="G23" s="280"/>
      <c r="H23" s="281"/>
      <c r="I23" s="282"/>
      <c r="J23" s="282"/>
      <c r="K23" s="282"/>
      <c r="L23" s="282"/>
      <c r="M23" s="282"/>
      <c r="N23" s="282"/>
      <c r="O23" s="282"/>
      <c r="P23" s="282"/>
      <c r="Q23" s="282"/>
      <c r="R23" s="282"/>
      <c r="S23" s="282"/>
      <c r="T23" s="282"/>
      <c r="U23" s="282"/>
      <c r="V23" s="282"/>
      <c r="W23" s="282"/>
      <c r="X23" s="282"/>
      <c r="Y23" s="282"/>
    </row>
    <row r="24" spans="1:256" ht="15.75" customHeight="1" thickBot="1" x14ac:dyDescent="0.25">
      <c r="A24" s="621" t="s">
        <v>132</v>
      </c>
      <c r="B24" s="622"/>
      <c r="C24" s="514"/>
      <c r="D24" s="266">
        <f>DATABANK!C128</f>
        <v>7888.25</v>
      </c>
      <c r="E24" s="267" t="s">
        <v>5</v>
      </c>
      <c r="F24" s="268">
        <f t="shared" ref="F24:F28" si="1">D24*C24</f>
        <v>0</v>
      </c>
      <c r="G24" s="268">
        <f t="shared" ref="G24:G28" si="2">ROUND(F24/12,2)</f>
        <v>0</v>
      </c>
      <c r="H24" s="268"/>
      <c r="I24" s="282"/>
      <c r="J24" s="282"/>
      <c r="K24" s="282"/>
      <c r="L24" s="282"/>
      <c r="M24" s="282"/>
      <c r="N24" s="282"/>
      <c r="O24" s="282"/>
      <c r="P24" s="282"/>
      <c r="Q24" s="282"/>
      <c r="R24" s="282"/>
      <c r="S24" s="282"/>
      <c r="T24" s="282"/>
      <c r="U24" s="282"/>
      <c r="V24" s="282"/>
      <c r="W24" s="282"/>
      <c r="X24" s="282"/>
      <c r="Y24" s="282"/>
    </row>
    <row r="25" spans="1:256" ht="15.75" customHeight="1" thickBot="1" x14ac:dyDescent="0.25">
      <c r="A25" s="623" t="s">
        <v>133</v>
      </c>
      <c r="B25" s="624"/>
      <c r="C25" s="514"/>
      <c r="D25" s="269">
        <f>DATABANK!C98</f>
        <v>11359.08</v>
      </c>
      <c r="E25" s="261" t="s">
        <v>5</v>
      </c>
      <c r="F25" s="262">
        <f t="shared" si="1"/>
        <v>0</v>
      </c>
      <c r="G25" s="262">
        <f t="shared" si="2"/>
        <v>0</v>
      </c>
      <c r="H25" s="262"/>
      <c r="I25" s="282"/>
      <c r="J25" s="282"/>
      <c r="K25" s="282"/>
      <c r="L25" s="282"/>
      <c r="M25" s="282"/>
      <c r="N25" s="282"/>
      <c r="O25" s="282" t="s">
        <v>0</v>
      </c>
      <c r="P25" s="282"/>
      <c r="Q25" s="282"/>
      <c r="R25" s="282"/>
      <c r="S25" s="282"/>
      <c r="T25" s="282"/>
      <c r="U25" s="282"/>
      <c r="V25" s="282"/>
      <c r="W25" s="282"/>
      <c r="X25" s="282"/>
      <c r="Y25" s="282"/>
    </row>
    <row r="26" spans="1:256" ht="15.75" customHeight="1" thickBot="1" x14ac:dyDescent="0.25">
      <c r="A26" s="623" t="s">
        <v>134</v>
      </c>
      <c r="B26" s="624"/>
      <c r="C26" s="514"/>
      <c r="D26" s="269">
        <f>DATABANK!C84</f>
        <v>15776.5</v>
      </c>
      <c r="E26" s="261" t="s">
        <v>5</v>
      </c>
      <c r="F26" s="262">
        <f t="shared" si="1"/>
        <v>0</v>
      </c>
      <c r="G26" s="262">
        <f t="shared" si="2"/>
        <v>0</v>
      </c>
      <c r="H26" s="262"/>
      <c r="I26" s="282"/>
      <c r="J26" s="282"/>
      <c r="K26" s="282"/>
      <c r="L26" s="282"/>
      <c r="M26" s="282"/>
      <c r="N26" s="282"/>
      <c r="O26" s="282"/>
      <c r="P26" s="282"/>
      <c r="Q26" s="282"/>
      <c r="R26" s="282"/>
      <c r="S26" s="282"/>
      <c r="T26" s="282"/>
      <c r="U26" s="282"/>
      <c r="V26" s="282"/>
      <c r="W26" s="282"/>
      <c r="X26" s="282"/>
      <c r="Y26" s="282"/>
    </row>
    <row r="27" spans="1:256" ht="15.75" customHeight="1" thickBot="1" x14ac:dyDescent="0.25">
      <c r="A27" s="623" t="s">
        <v>135</v>
      </c>
      <c r="B27" s="624"/>
      <c r="C27" s="514"/>
      <c r="D27" s="269">
        <f>DATABANK!C85</f>
        <v>157.77000000000001</v>
      </c>
      <c r="E27" s="261" t="s">
        <v>9</v>
      </c>
      <c r="F27" s="262">
        <f t="shared" si="1"/>
        <v>0</v>
      </c>
      <c r="G27" s="262">
        <f t="shared" si="2"/>
        <v>0</v>
      </c>
      <c r="H27" s="262"/>
      <c r="I27" s="282"/>
      <c r="J27" s="282"/>
      <c r="K27" s="282"/>
      <c r="L27" s="282"/>
      <c r="M27" s="282"/>
      <c r="N27" s="282"/>
      <c r="O27" s="282"/>
      <c r="P27" s="282"/>
      <c r="Q27" s="282"/>
      <c r="R27" s="282"/>
      <c r="S27" s="282"/>
      <c r="T27" s="282"/>
      <c r="U27" s="282"/>
      <c r="V27" s="282"/>
      <c r="W27" s="282"/>
      <c r="X27" s="282"/>
      <c r="Y27" s="282"/>
    </row>
    <row r="28" spans="1:256" ht="15.75" customHeight="1" thickBot="1" x14ac:dyDescent="0.25">
      <c r="A28" s="623" t="s">
        <v>136</v>
      </c>
      <c r="B28" s="624"/>
      <c r="C28" s="515"/>
      <c r="D28" s="269">
        <f>DATABANK!C89</f>
        <v>4732.95</v>
      </c>
      <c r="E28" s="261" t="s">
        <v>5</v>
      </c>
      <c r="F28" s="262">
        <f t="shared" si="1"/>
        <v>0</v>
      </c>
      <c r="G28" s="262">
        <f t="shared" si="2"/>
        <v>0</v>
      </c>
      <c r="H28" s="262"/>
      <c r="I28" s="282"/>
      <c r="J28" s="282"/>
      <c r="K28" s="282"/>
      <c r="L28" s="282"/>
      <c r="M28" s="282"/>
      <c r="N28" s="282"/>
      <c r="O28" s="282"/>
      <c r="P28" s="282"/>
      <c r="Q28" s="282"/>
      <c r="R28" s="282"/>
      <c r="S28" s="282"/>
      <c r="T28" s="282"/>
      <c r="U28" s="282"/>
      <c r="V28" s="282"/>
      <c r="W28" s="282"/>
      <c r="X28" s="282"/>
      <c r="Y28" s="282"/>
    </row>
    <row r="29" spans="1:256" ht="15.75" customHeight="1" thickBot="1" x14ac:dyDescent="0.25">
      <c r="A29" s="611" t="s">
        <v>137</v>
      </c>
      <c r="B29" s="612"/>
      <c r="C29" s="516"/>
      <c r="D29" s="286">
        <f>DATABANK!C90</f>
        <v>2366.48</v>
      </c>
      <c r="E29" s="270" t="s">
        <v>5</v>
      </c>
      <c r="F29" s="271">
        <f>D29*C29</f>
        <v>0</v>
      </c>
      <c r="G29" s="271">
        <f>ROUND(F29/12,2)</f>
        <v>0</v>
      </c>
      <c r="H29" s="271"/>
      <c r="I29" s="282"/>
      <c r="J29" s="282"/>
      <c r="K29" s="282"/>
      <c r="L29" s="282"/>
      <c r="M29" s="282"/>
      <c r="N29" s="282"/>
      <c r="O29" s="282"/>
      <c r="P29" s="282"/>
      <c r="Q29" s="282"/>
      <c r="R29" s="282"/>
      <c r="S29" s="282"/>
      <c r="T29" s="282"/>
      <c r="U29" s="282"/>
      <c r="V29" s="282"/>
      <c r="W29" s="282"/>
      <c r="X29" s="282"/>
      <c r="Y29" s="282"/>
    </row>
    <row r="30" spans="1:256" ht="15.75" customHeight="1" thickBot="1" x14ac:dyDescent="0.25">
      <c r="A30" s="625"/>
      <c r="B30" s="625"/>
      <c r="C30" s="625"/>
      <c r="D30" s="625"/>
      <c r="E30" s="625"/>
      <c r="F30" s="625"/>
      <c r="G30" s="625"/>
      <c r="H30" s="625"/>
      <c r="I30" s="282"/>
      <c r="J30" s="282"/>
      <c r="K30" s="282"/>
      <c r="L30" s="282"/>
      <c r="M30" s="282"/>
      <c r="N30" s="282"/>
      <c r="O30" s="282"/>
      <c r="P30" s="282"/>
      <c r="Q30" s="282"/>
      <c r="R30" s="282"/>
      <c r="S30" s="282"/>
      <c r="T30" s="282"/>
      <c r="U30" s="282"/>
      <c r="V30" s="282"/>
      <c r="W30" s="282"/>
      <c r="X30" s="282"/>
      <c r="Y30" s="282"/>
    </row>
    <row r="31" spans="1:256" ht="15.75" customHeight="1" thickBot="1" x14ac:dyDescent="0.25">
      <c r="A31" s="613" t="s">
        <v>29</v>
      </c>
      <c r="B31" s="614"/>
      <c r="C31" s="25"/>
      <c r="D31" s="48">
        <f>DATABANK!C106</f>
        <v>51.16</v>
      </c>
      <c r="E31" s="36" t="s">
        <v>11</v>
      </c>
      <c r="F31" s="55">
        <f>ROUND(C31*D31,2)</f>
        <v>0</v>
      </c>
      <c r="G31" s="17">
        <f>ROUND(F31/12,2)</f>
        <v>0</v>
      </c>
      <c r="H31" s="17"/>
      <c r="I31" s="282"/>
      <c r="J31" s="282"/>
      <c r="K31" s="282"/>
      <c r="L31" s="282"/>
      <c r="M31" s="282"/>
      <c r="N31" s="282"/>
      <c r="O31" s="282"/>
      <c r="P31" s="282"/>
      <c r="Q31" s="282"/>
      <c r="R31" s="282"/>
      <c r="S31" s="282"/>
      <c r="T31" s="282"/>
      <c r="U31" s="282"/>
      <c r="V31" s="282"/>
      <c r="W31" s="282"/>
      <c r="X31" s="282"/>
      <c r="Y31" s="282"/>
    </row>
    <row r="32" spans="1:256" ht="15.75" customHeight="1" thickBot="1" x14ac:dyDescent="0.25">
      <c r="A32" s="615" t="s">
        <v>30</v>
      </c>
      <c r="B32" s="616"/>
      <c r="C32" s="25"/>
      <c r="D32" s="49">
        <f>DATABANK!C108</f>
        <v>23.66</v>
      </c>
      <c r="E32" s="39" t="s">
        <v>11</v>
      </c>
      <c r="F32" s="55">
        <f t="shared" ref="F32:F33" si="3">ROUND(C32*D32,2)</f>
        <v>0</v>
      </c>
      <c r="G32" s="18">
        <f>ROUND(F32/12,2)</f>
        <v>0</v>
      </c>
      <c r="H32" s="18"/>
      <c r="I32" s="282"/>
      <c r="J32" s="282"/>
      <c r="K32" s="282"/>
      <c r="L32" s="282"/>
      <c r="M32" s="282"/>
      <c r="N32" s="282"/>
      <c r="O32" s="282"/>
      <c r="P32" s="282"/>
      <c r="Q32" s="282"/>
      <c r="R32" s="282"/>
      <c r="S32" s="282"/>
      <c r="T32" s="282"/>
      <c r="U32" s="282"/>
      <c r="V32" s="282"/>
      <c r="W32" s="282"/>
      <c r="X32" s="282"/>
      <c r="Y32" s="282"/>
    </row>
    <row r="33" spans="1:25" ht="15.75" customHeight="1" thickBot="1" x14ac:dyDescent="0.25">
      <c r="A33" s="609" t="s">
        <v>31</v>
      </c>
      <c r="B33" s="610"/>
      <c r="C33" s="25"/>
      <c r="D33" s="50">
        <f>DATABANK!C109</f>
        <v>40.770000000000003</v>
      </c>
      <c r="E33" s="42" t="s">
        <v>11</v>
      </c>
      <c r="F33" s="55">
        <f t="shared" si="3"/>
        <v>0</v>
      </c>
      <c r="G33" s="19">
        <f>ROUND(F33/12,2)</f>
        <v>0</v>
      </c>
      <c r="H33" s="19"/>
      <c r="I33" s="282"/>
      <c r="J33" s="282"/>
      <c r="K33" s="282"/>
      <c r="L33" s="282"/>
      <c r="M33" s="282"/>
      <c r="N33" s="282"/>
      <c r="O33" s="282"/>
      <c r="P33" s="282"/>
      <c r="Q33" s="282"/>
      <c r="R33" s="282"/>
      <c r="S33" s="282"/>
      <c r="T33" s="282"/>
      <c r="U33" s="282"/>
      <c r="V33" s="282"/>
      <c r="W33" s="282"/>
      <c r="X33" s="282"/>
      <c r="Y33" s="282"/>
    </row>
    <row r="34" spans="1:25" ht="16.7" customHeight="1" thickBot="1" x14ac:dyDescent="0.25">
      <c r="A34" s="603"/>
      <c r="B34" s="604"/>
      <c r="C34" s="604"/>
      <c r="D34" s="56"/>
      <c r="E34" s="57"/>
      <c r="F34" s="56"/>
      <c r="G34" s="56"/>
      <c r="H34" s="56"/>
      <c r="I34" s="282"/>
      <c r="J34" s="282"/>
      <c r="K34" s="282"/>
      <c r="L34" s="282"/>
      <c r="M34" s="282"/>
      <c r="N34" s="282"/>
      <c r="O34" s="282"/>
      <c r="P34" s="282"/>
      <c r="Q34" s="282"/>
      <c r="R34" s="282"/>
      <c r="S34" s="282"/>
      <c r="T34" s="282"/>
      <c r="U34" s="282"/>
      <c r="V34" s="282"/>
      <c r="W34" s="282"/>
      <c r="X34" s="282"/>
      <c r="Y34" s="282"/>
    </row>
    <row r="35" spans="1:25" ht="16.7" customHeight="1" x14ac:dyDescent="0.2">
      <c r="A35" s="605" t="s">
        <v>141</v>
      </c>
      <c r="B35" s="606"/>
      <c r="C35" s="606"/>
      <c r="D35" s="272">
        <f>DATABANK!C72</f>
        <v>24295.81</v>
      </c>
      <c r="E35" s="36" t="s">
        <v>4</v>
      </c>
      <c r="F35" s="17">
        <f>D35*C5/37</f>
        <v>24295.81</v>
      </c>
      <c r="G35" s="17">
        <f t="shared" ref="G35:G37" si="4">ROUND(F35/12,2)</f>
        <v>2024.65</v>
      </c>
      <c r="H35" s="17"/>
      <c r="I35" s="282"/>
      <c r="J35" s="282"/>
      <c r="K35" s="282"/>
      <c r="L35" s="282"/>
      <c r="M35" s="282"/>
      <c r="N35" s="282"/>
      <c r="O35" s="282"/>
      <c r="P35" s="282"/>
      <c r="Q35" s="282"/>
      <c r="R35" s="282"/>
      <c r="S35" s="282"/>
      <c r="T35" s="282"/>
      <c r="U35" s="282"/>
      <c r="V35" s="282"/>
      <c r="W35" s="282"/>
      <c r="X35" s="282"/>
      <c r="Y35" s="282"/>
    </row>
    <row r="36" spans="1:25" ht="16.7" customHeight="1" x14ac:dyDescent="0.2">
      <c r="A36" s="607" t="s">
        <v>8</v>
      </c>
      <c r="B36" s="608"/>
      <c r="C36" s="608"/>
      <c r="D36" s="273">
        <f>DATABANK!C94</f>
        <v>7888.25</v>
      </c>
      <c r="E36" s="261" t="s">
        <v>4</v>
      </c>
      <c r="F36" s="262">
        <f>D36</f>
        <v>7888.25</v>
      </c>
      <c r="G36" s="262">
        <f t="shared" si="4"/>
        <v>657.35</v>
      </c>
      <c r="H36" s="262"/>
      <c r="I36" s="282"/>
      <c r="J36" s="282"/>
      <c r="K36" s="282"/>
      <c r="L36" s="282"/>
      <c r="M36" s="282"/>
      <c r="N36" s="282"/>
      <c r="O36" s="282"/>
      <c r="P36" s="282"/>
      <c r="Q36" s="282"/>
      <c r="R36" s="282"/>
      <c r="S36" s="282"/>
      <c r="T36" s="282"/>
      <c r="U36" s="282"/>
      <c r="V36" s="282"/>
      <c r="W36" s="282"/>
      <c r="X36" s="282"/>
      <c r="Y36" s="282"/>
    </row>
    <row r="37" spans="1:25" ht="16.7" customHeight="1" thickBot="1" x14ac:dyDescent="0.25">
      <c r="A37" s="607" t="s">
        <v>6</v>
      </c>
      <c r="B37" s="608"/>
      <c r="C37" s="608"/>
      <c r="D37" s="264">
        <f>DATABANK!C79</f>
        <v>2524.2399999999998</v>
      </c>
      <c r="E37" s="261" t="s">
        <v>4</v>
      </c>
      <c r="F37" s="262">
        <f>D37</f>
        <v>2524.2399999999998</v>
      </c>
      <c r="G37" s="262">
        <f t="shared" si="4"/>
        <v>210.35</v>
      </c>
      <c r="H37" s="262"/>
      <c r="I37" s="282"/>
      <c r="J37" s="282"/>
      <c r="K37" s="282"/>
      <c r="L37" s="282"/>
      <c r="M37" s="282"/>
      <c r="N37" s="282"/>
      <c r="O37" s="282"/>
      <c r="P37" s="282"/>
      <c r="Q37" s="282"/>
      <c r="R37" s="282"/>
      <c r="S37" s="282"/>
      <c r="T37" s="282"/>
      <c r="U37" s="282"/>
      <c r="V37" s="282"/>
      <c r="W37" s="282"/>
      <c r="X37" s="282"/>
      <c r="Y37" s="282"/>
    </row>
    <row r="38" spans="1:25" ht="16.5" customHeight="1" thickBot="1" x14ac:dyDescent="0.25">
      <c r="A38" s="60"/>
      <c r="B38" s="61"/>
      <c r="C38" s="62"/>
      <c r="D38" s="63"/>
      <c r="E38" s="64"/>
      <c r="F38" s="65"/>
      <c r="G38" s="65"/>
      <c r="H38" s="65"/>
      <c r="I38" s="282"/>
      <c r="J38" s="282"/>
      <c r="K38" s="282"/>
      <c r="L38" s="282"/>
      <c r="M38" s="282"/>
      <c r="N38" s="282"/>
      <c r="O38" s="282"/>
      <c r="P38" s="282"/>
      <c r="Q38" s="282"/>
      <c r="R38" s="282"/>
      <c r="S38" s="282"/>
      <c r="T38" s="282"/>
      <c r="U38" s="282"/>
      <c r="V38" s="282"/>
      <c r="W38" s="282"/>
      <c r="X38" s="282"/>
      <c r="Y38" s="282"/>
    </row>
    <row r="39" spans="1:25" ht="16.5" customHeight="1" thickBot="1" x14ac:dyDescent="0.25">
      <c r="A39" s="599" t="s">
        <v>34</v>
      </c>
      <c r="B39" s="587"/>
      <c r="C39" s="587"/>
      <c r="D39" s="587"/>
      <c r="E39" s="588"/>
      <c r="F39" s="33">
        <f>SUM(F8:F37)</f>
        <v>487873.6</v>
      </c>
      <c r="G39" s="33">
        <f>ROUND(F39/12,2)</f>
        <v>40656.129999999997</v>
      </c>
      <c r="H39" s="33">
        <f>SUM(H8:H37)</f>
        <v>0</v>
      </c>
      <c r="I39" s="282"/>
      <c r="J39" s="282"/>
      <c r="K39" s="282"/>
      <c r="L39" s="282"/>
      <c r="M39" s="282"/>
      <c r="N39" s="282"/>
      <c r="O39" s="282"/>
      <c r="P39" s="282"/>
      <c r="Q39" s="282"/>
      <c r="R39" s="282"/>
      <c r="S39" s="282"/>
      <c r="T39" s="282"/>
      <c r="U39" s="282"/>
      <c r="V39" s="282"/>
      <c r="W39" s="282"/>
      <c r="X39" s="282"/>
      <c r="Y39" s="282"/>
    </row>
    <row r="40" spans="1:25" ht="16.5" customHeight="1" thickBot="1" x14ac:dyDescent="0.25">
      <c r="A40" s="66"/>
      <c r="B40" s="67"/>
      <c r="C40" s="68"/>
      <c r="D40" s="69"/>
      <c r="E40" s="70"/>
      <c r="F40" s="71"/>
      <c r="G40" s="72"/>
      <c r="H40" s="73"/>
      <c r="I40" s="282"/>
      <c r="J40" s="282"/>
      <c r="K40" s="282"/>
      <c r="L40" s="282"/>
      <c r="M40" s="282"/>
      <c r="N40" s="282"/>
      <c r="O40" s="282"/>
      <c r="P40" s="282"/>
      <c r="Q40" s="282"/>
      <c r="R40" s="282"/>
      <c r="S40" s="282"/>
      <c r="T40" s="282"/>
      <c r="U40" s="282"/>
      <c r="V40" s="282"/>
      <c r="W40" s="282"/>
      <c r="X40" s="282"/>
      <c r="Y40" s="282"/>
    </row>
    <row r="41" spans="1:25" ht="16.5" customHeight="1" thickBot="1" x14ac:dyDescent="0.25">
      <c r="A41" s="600" t="s">
        <v>35</v>
      </c>
      <c r="B41" s="587"/>
      <c r="C41" s="587"/>
      <c r="D41" s="587"/>
      <c r="E41" s="588"/>
      <c r="F41" s="601">
        <f>H39-G39</f>
        <v>-40656.129999999997</v>
      </c>
      <c r="G41" s="588"/>
      <c r="H41" s="602"/>
      <c r="I41" s="282"/>
      <c r="J41" s="282"/>
      <c r="K41" s="282"/>
      <c r="L41" s="282"/>
      <c r="M41" s="282"/>
      <c r="N41" s="282"/>
      <c r="O41" s="282"/>
      <c r="P41" s="282"/>
      <c r="Q41" s="282"/>
      <c r="R41" s="282"/>
      <c r="S41" s="282"/>
      <c r="T41" s="282"/>
      <c r="U41" s="282"/>
      <c r="V41" s="282"/>
      <c r="W41" s="282"/>
      <c r="X41" s="282"/>
      <c r="Y41" s="282"/>
    </row>
    <row r="42" spans="1:25" ht="15.6" customHeight="1" thickBot="1" x14ac:dyDescent="0.25">
      <c r="A42" s="74"/>
      <c r="B42" s="75"/>
      <c r="C42" s="76"/>
      <c r="D42" s="77"/>
      <c r="E42" s="78"/>
      <c r="F42" s="79"/>
      <c r="G42" s="79"/>
      <c r="H42" s="80"/>
      <c r="I42" s="282"/>
      <c r="J42" s="282"/>
      <c r="K42" s="282"/>
      <c r="L42" s="282"/>
      <c r="M42" s="282"/>
      <c r="N42" s="282"/>
      <c r="O42" s="282"/>
      <c r="P42" s="282"/>
      <c r="Q42" s="282"/>
      <c r="R42" s="282"/>
      <c r="S42" s="282"/>
      <c r="T42" s="282"/>
      <c r="U42" s="282"/>
      <c r="V42" s="282"/>
      <c r="W42" s="282"/>
      <c r="X42" s="282"/>
      <c r="Y42" s="282"/>
    </row>
    <row r="43" spans="1:25" ht="14.85" customHeight="1" thickBot="1" x14ac:dyDescent="0.25">
      <c r="A43" s="586" t="s">
        <v>36</v>
      </c>
      <c r="B43" s="587"/>
      <c r="C43" s="587"/>
      <c r="D43" s="587"/>
      <c r="E43" s="588"/>
      <c r="F43" s="589"/>
      <c r="G43" s="587"/>
      <c r="H43" s="588"/>
      <c r="I43" s="282"/>
      <c r="J43" s="282"/>
      <c r="K43" s="282"/>
      <c r="L43" s="282"/>
      <c r="M43" s="282"/>
      <c r="N43" s="282"/>
      <c r="O43" s="282"/>
      <c r="P43" s="282"/>
      <c r="Q43" s="282"/>
      <c r="R43" s="282"/>
      <c r="S43" s="282"/>
      <c r="T43" s="282"/>
      <c r="U43" s="282"/>
      <c r="V43" s="282"/>
      <c r="W43" s="282"/>
      <c r="X43" s="282"/>
      <c r="Y43" s="282"/>
    </row>
    <row r="44" spans="1:25" ht="9" customHeight="1" x14ac:dyDescent="0.2">
      <c r="A44" s="590"/>
      <c r="B44" s="591"/>
      <c r="C44" s="591"/>
      <c r="D44" s="591"/>
      <c r="E44" s="591"/>
      <c r="F44" s="591"/>
      <c r="G44" s="591"/>
      <c r="H44" s="592"/>
      <c r="I44" s="282"/>
      <c r="J44" s="282"/>
      <c r="K44" s="282"/>
      <c r="L44" s="282"/>
      <c r="M44" s="282"/>
      <c r="N44" s="282"/>
      <c r="O44" s="282"/>
      <c r="P44" s="282"/>
      <c r="Q44" s="282"/>
      <c r="R44" s="282"/>
      <c r="S44" s="282"/>
      <c r="T44" s="282"/>
      <c r="U44" s="282"/>
      <c r="V44" s="282"/>
      <c r="W44" s="282"/>
      <c r="X44" s="282"/>
      <c r="Y44" s="282"/>
    </row>
    <row r="45" spans="1:25" ht="8.1" customHeight="1" x14ac:dyDescent="0.2">
      <c r="A45" s="593"/>
      <c r="B45" s="594"/>
      <c r="C45" s="594"/>
      <c r="D45" s="594"/>
      <c r="E45" s="594"/>
      <c r="F45" s="594"/>
      <c r="G45" s="594"/>
      <c r="H45" s="595"/>
      <c r="I45" s="282"/>
      <c r="J45" s="282"/>
      <c r="K45" s="282"/>
      <c r="L45" s="282"/>
      <c r="M45" s="282"/>
      <c r="N45" s="282"/>
      <c r="O45" s="282"/>
      <c r="P45" s="282"/>
      <c r="Q45" s="282"/>
      <c r="R45" s="282"/>
      <c r="S45" s="282"/>
      <c r="T45" s="282"/>
      <c r="U45" s="282"/>
      <c r="V45" s="282"/>
      <c r="W45" s="282"/>
      <c r="X45" s="282"/>
      <c r="Y45" s="282"/>
    </row>
    <row r="46" spans="1:25" ht="8.1" customHeight="1" x14ac:dyDescent="0.2">
      <c r="A46" s="593"/>
      <c r="B46" s="594"/>
      <c r="C46" s="594"/>
      <c r="D46" s="594"/>
      <c r="E46" s="594"/>
      <c r="F46" s="594"/>
      <c r="G46" s="594"/>
      <c r="H46" s="595"/>
      <c r="I46" s="282"/>
      <c r="J46" s="282"/>
      <c r="K46" s="282"/>
      <c r="L46" s="282"/>
      <c r="M46" s="282"/>
      <c r="N46" s="282"/>
      <c r="O46" s="282"/>
      <c r="P46" s="282"/>
      <c r="Q46" s="282"/>
      <c r="R46" s="282"/>
      <c r="S46" s="282"/>
      <c r="T46" s="282"/>
      <c r="U46" s="282"/>
      <c r="V46" s="282"/>
      <c r="W46" s="282"/>
      <c r="X46" s="282"/>
      <c r="Y46" s="282"/>
    </row>
    <row r="47" spans="1:25" ht="8.1" customHeight="1" x14ac:dyDescent="0.2">
      <c r="A47" s="593"/>
      <c r="B47" s="594"/>
      <c r="C47" s="594"/>
      <c r="D47" s="594"/>
      <c r="E47" s="594"/>
      <c r="F47" s="594"/>
      <c r="G47" s="594"/>
      <c r="H47" s="595"/>
      <c r="I47" s="282"/>
      <c r="J47" s="282"/>
      <c r="K47" s="282"/>
      <c r="L47" s="282"/>
      <c r="M47" s="282"/>
      <c r="N47" s="282"/>
      <c r="O47" s="282"/>
      <c r="P47" s="282"/>
      <c r="Q47" s="282"/>
      <c r="R47" s="282"/>
      <c r="S47" s="282"/>
      <c r="T47" s="282"/>
      <c r="U47" s="282"/>
      <c r="V47" s="282"/>
      <c r="W47" s="282"/>
      <c r="X47" s="282"/>
      <c r="Y47" s="282"/>
    </row>
    <row r="48" spans="1:25" ht="8.1" customHeight="1" x14ac:dyDescent="0.2">
      <c r="A48" s="593"/>
      <c r="B48" s="594"/>
      <c r="C48" s="594"/>
      <c r="D48" s="594"/>
      <c r="E48" s="594"/>
      <c r="F48" s="594"/>
      <c r="G48" s="594"/>
      <c r="H48" s="595"/>
      <c r="I48" s="282"/>
      <c r="J48" s="282"/>
      <c r="K48" s="282"/>
      <c r="L48" s="282"/>
      <c r="M48" s="282"/>
      <c r="N48" s="282"/>
      <c r="O48" s="282"/>
      <c r="P48" s="282"/>
      <c r="Q48" s="282"/>
      <c r="R48" s="282"/>
      <c r="S48" s="282"/>
      <c r="T48" s="282"/>
      <c r="U48" s="282"/>
      <c r="V48" s="282"/>
      <c r="W48" s="282"/>
      <c r="X48" s="282"/>
      <c r="Y48" s="282"/>
    </row>
    <row r="49" spans="1:25" ht="9" customHeight="1" thickBot="1" x14ac:dyDescent="0.25">
      <c r="A49" s="596"/>
      <c r="B49" s="597"/>
      <c r="C49" s="597"/>
      <c r="D49" s="597"/>
      <c r="E49" s="597"/>
      <c r="F49" s="597"/>
      <c r="G49" s="597"/>
      <c r="H49" s="598"/>
      <c r="I49" s="282"/>
      <c r="J49" s="282"/>
      <c r="K49" s="282"/>
      <c r="L49" s="282"/>
      <c r="M49" s="282"/>
      <c r="N49" s="282"/>
      <c r="O49" s="282"/>
      <c r="P49" s="282"/>
      <c r="Q49" s="282"/>
      <c r="R49" s="282"/>
      <c r="S49" s="282"/>
      <c r="T49" s="282"/>
      <c r="U49" s="282"/>
      <c r="V49" s="282"/>
      <c r="W49" s="282"/>
      <c r="X49" s="282"/>
      <c r="Y49" s="282"/>
    </row>
    <row r="50" spans="1:25" ht="13.5" customHeight="1" x14ac:dyDescent="0.2">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c r="Y50" s="282"/>
    </row>
    <row r="51" spans="1:25" ht="13.5" customHeight="1" x14ac:dyDescent="0.2">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c r="Y51" s="282"/>
    </row>
    <row r="52" spans="1:25" ht="13.5" customHeight="1" x14ac:dyDescent="0.2">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c r="Y52" s="282"/>
    </row>
    <row r="53" spans="1:25" ht="13.5" customHeight="1" x14ac:dyDescent="0.2">
      <c r="A53" s="282"/>
      <c r="B53" s="282"/>
      <c r="C53" s="282"/>
      <c r="D53" s="282"/>
      <c r="E53" s="282"/>
      <c r="F53" s="282"/>
      <c r="G53" s="282"/>
      <c r="H53" s="282"/>
      <c r="I53" s="282"/>
      <c r="J53" s="282"/>
      <c r="K53" s="282"/>
      <c r="L53" s="282"/>
      <c r="M53" s="282"/>
      <c r="N53" s="282"/>
      <c r="O53" s="282"/>
      <c r="P53" s="282"/>
      <c r="Q53" s="282"/>
      <c r="R53" s="282"/>
      <c r="S53" s="282"/>
      <c r="T53" s="282"/>
      <c r="U53" s="282"/>
      <c r="V53" s="282"/>
      <c r="W53" s="282"/>
      <c r="X53" s="282"/>
      <c r="Y53" s="282"/>
    </row>
    <row r="54" spans="1:25" ht="13.5" customHeight="1" x14ac:dyDescent="0.2">
      <c r="A54" s="282"/>
      <c r="B54" s="282"/>
      <c r="C54" s="282"/>
      <c r="D54" s="282"/>
      <c r="E54" s="282"/>
      <c r="F54" s="282"/>
      <c r="G54" s="282"/>
      <c r="H54" s="282"/>
      <c r="I54" s="282"/>
      <c r="J54" s="282"/>
      <c r="K54" s="282"/>
      <c r="L54" s="282"/>
      <c r="M54" s="282"/>
      <c r="N54" s="282"/>
      <c r="O54" s="282"/>
      <c r="P54" s="282"/>
      <c r="Q54" s="282"/>
      <c r="R54" s="282"/>
      <c r="S54" s="282"/>
      <c r="T54" s="282"/>
      <c r="U54" s="282"/>
      <c r="V54" s="282"/>
      <c r="W54" s="282"/>
      <c r="X54" s="282"/>
      <c r="Y54" s="282"/>
    </row>
    <row r="55" spans="1:25" ht="13.5" customHeight="1" x14ac:dyDescent="0.2">
      <c r="A55" s="282"/>
      <c r="B55" s="282"/>
      <c r="C55" s="282"/>
      <c r="D55" s="282"/>
      <c r="E55" s="282"/>
      <c r="F55" s="282"/>
      <c r="G55" s="282"/>
      <c r="H55" s="282"/>
      <c r="I55" s="282"/>
      <c r="J55" s="282"/>
      <c r="K55" s="282"/>
      <c r="L55" s="282"/>
      <c r="M55" s="282"/>
      <c r="N55" s="282"/>
      <c r="O55" s="282"/>
      <c r="P55" s="282"/>
      <c r="Q55" s="282"/>
      <c r="R55" s="282"/>
      <c r="S55" s="282"/>
      <c r="T55" s="282"/>
      <c r="U55" s="282"/>
      <c r="V55" s="282"/>
      <c r="W55" s="282"/>
      <c r="X55" s="282"/>
      <c r="Y55" s="282"/>
    </row>
    <row r="56" spans="1:25" ht="13.5" customHeight="1" x14ac:dyDescent="0.2">
      <c r="A56" s="282"/>
      <c r="B56" s="282"/>
      <c r="C56" s="282"/>
      <c r="D56" s="282"/>
      <c r="E56" s="282"/>
      <c r="F56" s="282"/>
      <c r="G56" s="282"/>
      <c r="H56" s="282"/>
      <c r="I56" s="282"/>
      <c r="J56" s="282"/>
      <c r="K56" s="282"/>
      <c r="L56" s="282"/>
      <c r="M56" s="282"/>
      <c r="N56" s="282"/>
      <c r="O56" s="282"/>
      <c r="P56" s="282"/>
      <c r="Q56" s="282"/>
      <c r="R56" s="282"/>
      <c r="S56" s="282"/>
      <c r="T56" s="282"/>
      <c r="U56" s="282"/>
      <c r="V56" s="282"/>
      <c r="W56" s="282"/>
      <c r="X56" s="282"/>
      <c r="Y56" s="282"/>
    </row>
    <row r="57" spans="1:25" ht="13.5" customHeight="1" x14ac:dyDescent="0.2">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2"/>
      <c r="Y57" s="282"/>
    </row>
    <row r="58" spans="1:25" ht="13.5" customHeight="1" x14ac:dyDescent="0.2">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2"/>
      <c r="Y58" s="282"/>
    </row>
    <row r="59" spans="1:25" ht="13.5" customHeight="1" x14ac:dyDescent="0.2">
      <c r="A59" s="282"/>
      <c r="B59" s="282"/>
      <c r="C59" s="282"/>
      <c r="D59" s="282"/>
      <c r="E59" s="282"/>
      <c r="F59" s="282"/>
      <c r="G59" s="282"/>
      <c r="H59" s="282"/>
      <c r="I59" s="282"/>
      <c r="J59" s="282"/>
      <c r="K59" s="282"/>
      <c r="L59" s="282"/>
      <c r="M59" s="282"/>
      <c r="N59" s="282"/>
      <c r="O59" s="282"/>
      <c r="P59" s="282"/>
      <c r="Q59" s="282"/>
      <c r="R59" s="282"/>
      <c r="S59" s="282"/>
      <c r="T59" s="282"/>
      <c r="U59" s="282"/>
      <c r="V59" s="282"/>
      <c r="W59" s="282"/>
      <c r="X59" s="282"/>
      <c r="Y59" s="282"/>
    </row>
    <row r="60" spans="1:25" ht="13.5" customHeight="1" x14ac:dyDescent="0.2">
      <c r="A60" s="282"/>
      <c r="B60" s="282"/>
      <c r="C60" s="282"/>
      <c r="D60" s="282"/>
      <c r="E60" s="282"/>
      <c r="F60" s="282"/>
      <c r="G60" s="282"/>
      <c r="H60" s="282"/>
      <c r="I60" s="282"/>
      <c r="J60" s="282"/>
      <c r="K60" s="282"/>
      <c r="L60" s="282"/>
      <c r="M60" s="282"/>
      <c r="N60" s="282"/>
      <c r="O60" s="282"/>
      <c r="P60" s="282"/>
      <c r="Q60" s="282"/>
      <c r="R60" s="282"/>
      <c r="S60" s="282"/>
      <c r="T60" s="282"/>
      <c r="U60" s="282"/>
      <c r="V60" s="282"/>
      <c r="W60" s="282"/>
      <c r="X60" s="282"/>
      <c r="Y60" s="282"/>
    </row>
    <row r="61" spans="1:25" ht="13.5" customHeight="1" x14ac:dyDescent="0.2">
      <c r="A61" s="282"/>
      <c r="B61" s="282"/>
      <c r="C61" s="282"/>
      <c r="D61" s="282"/>
      <c r="E61" s="282"/>
      <c r="F61" s="282"/>
      <c r="G61" s="282"/>
      <c r="H61" s="282"/>
      <c r="I61" s="282"/>
      <c r="J61" s="282"/>
      <c r="K61" s="282"/>
      <c r="L61" s="282"/>
      <c r="M61" s="282"/>
      <c r="N61" s="282"/>
      <c r="O61" s="282"/>
      <c r="P61" s="282"/>
      <c r="Q61" s="282"/>
      <c r="R61" s="282"/>
      <c r="S61" s="282"/>
      <c r="T61" s="282"/>
      <c r="U61" s="282"/>
      <c r="V61" s="282"/>
      <c r="W61" s="282"/>
      <c r="X61" s="282"/>
      <c r="Y61" s="282"/>
    </row>
    <row r="62" spans="1:25" ht="13.5" customHeight="1" x14ac:dyDescent="0.2">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c r="Y62" s="282"/>
    </row>
    <row r="63" spans="1:25" ht="13.5" customHeight="1" x14ac:dyDescent="0.2">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c r="Y63" s="282"/>
    </row>
    <row r="64" spans="1:25" ht="13.5" customHeight="1" x14ac:dyDescent="0.2">
      <c r="A64" s="282"/>
      <c r="B64" s="282"/>
      <c r="C64" s="282"/>
      <c r="D64" s="282"/>
      <c r="E64" s="282"/>
      <c r="F64" s="282"/>
      <c r="G64" s="282"/>
      <c r="H64" s="282"/>
      <c r="I64" s="282"/>
      <c r="J64" s="282"/>
      <c r="K64" s="282"/>
      <c r="L64" s="282"/>
      <c r="M64" s="282"/>
      <c r="N64" s="282"/>
      <c r="O64" s="282"/>
      <c r="P64" s="282"/>
      <c r="Q64" s="282"/>
      <c r="R64" s="282"/>
      <c r="S64" s="282"/>
      <c r="T64" s="282"/>
      <c r="U64" s="282"/>
      <c r="V64" s="282"/>
      <c r="W64" s="282"/>
      <c r="X64" s="282"/>
      <c r="Y64" s="282"/>
    </row>
    <row r="65" spans="1:25" ht="13.5" customHeight="1" x14ac:dyDescent="0.2">
      <c r="A65" s="282"/>
      <c r="B65" s="282"/>
      <c r="C65" s="282"/>
      <c r="D65" s="282"/>
      <c r="E65" s="282"/>
      <c r="F65" s="282"/>
      <c r="G65" s="282"/>
      <c r="H65" s="282"/>
      <c r="I65" s="282"/>
      <c r="J65" s="282"/>
      <c r="K65" s="282"/>
      <c r="L65" s="282"/>
      <c r="M65" s="282"/>
      <c r="N65" s="282"/>
      <c r="O65" s="282"/>
      <c r="P65" s="282"/>
      <c r="Q65" s="282"/>
      <c r="R65" s="282"/>
      <c r="S65" s="282"/>
      <c r="T65" s="282"/>
      <c r="U65" s="282"/>
      <c r="V65" s="282"/>
      <c r="W65" s="282"/>
      <c r="X65" s="282"/>
      <c r="Y65" s="282"/>
    </row>
    <row r="66" spans="1:25" ht="13.5" customHeight="1" x14ac:dyDescent="0.2">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c r="Y66" s="282"/>
    </row>
    <row r="67" spans="1:25" ht="13.5" customHeight="1" x14ac:dyDescent="0.2">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c r="Y67" s="282"/>
    </row>
    <row r="68" spans="1:25" ht="13.5" customHeight="1" x14ac:dyDescent="0.2">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c r="Y68" s="282"/>
    </row>
    <row r="69" spans="1:25" ht="13.5" customHeight="1" x14ac:dyDescent="0.2">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c r="Y69" s="282"/>
    </row>
    <row r="70" spans="1:25" ht="13.5" customHeight="1" x14ac:dyDescent="0.2">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c r="Y70" s="282"/>
    </row>
    <row r="71" spans="1:25" ht="13.5" customHeight="1" x14ac:dyDescent="0.2">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c r="Y71" s="282"/>
    </row>
    <row r="72" spans="1:25" ht="13.5" customHeight="1" x14ac:dyDescent="0.2">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c r="Y72" s="282"/>
    </row>
    <row r="73" spans="1:25" ht="13.5" customHeight="1" x14ac:dyDescent="0.2">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c r="Y73" s="282"/>
    </row>
    <row r="74" spans="1:25" ht="13.5" customHeight="1" x14ac:dyDescent="0.2">
      <c r="A74" s="282"/>
      <c r="B74" s="282"/>
      <c r="C74" s="282"/>
      <c r="D74" s="282"/>
      <c r="E74" s="282"/>
      <c r="F74" s="282"/>
      <c r="G74" s="282"/>
      <c r="H74" s="282"/>
      <c r="I74" s="282"/>
      <c r="J74" s="282"/>
      <c r="K74" s="282"/>
      <c r="L74" s="282"/>
      <c r="M74" s="282"/>
      <c r="N74" s="282"/>
      <c r="O74" s="282"/>
      <c r="P74" s="282"/>
      <c r="Q74" s="282"/>
      <c r="R74" s="282"/>
      <c r="S74" s="282"/>
      <c r="T74" s="282"/>
      <c r="U74" s="282"/>
      <c r="V74" s="282"/>
      <c r="W74" s="282"/>
      <c r="X74" s="282"/>
      <c r="Y74" s="282"/>
    </row>
    <row r="75" spans="1:25" ht="13.5" customHeight="1" x14ac:dyDescent="0.2">
      <c r="A75" s="282"/>
      <c r="B75" s="282"/>
      <c r="C75" s="282"/>
      <c r="D75" s="282"/>
      <c r="E75" s="282"/>
      <c r="F75" s="282"/>
      <c r="G75" s="282"/>
      <c r="H75" s="282"/>
      <c r="I75" s="282"/>
      <c r="J75" s="282"/>
      <c r="K75" s="282"/>
      <c r="L75" s="282"/>
      <c r="M75" s="282"/>
      <c r="N75" s="282"/>
      <c r="O75" s="282"/>
      <c r="P75" s="282"/>
      <c r="Q75" s="282"/>
      <c r="R75" s="282"/>
      <c r="S75" s="282"/>
      <c r="T75" s="282"/>
      <c r="U75" s="282"/>
      <c r="V75" s="282"/>
      <c r="W75" s="282"/>
      <c r="X75" s="282"/>
      <c r="Y75" s="282"/>
    </row>
    <row r="76" spans="1:25" ht="13.5" customHeight="1" x14ac:dyDescent="0.2">
      <c r="A76" s="282"/>
      <c r="B76" s="282"/>
      <c r="C76" s="282"/>
      <c r="D76" s="282"/>
      <c r="E76" s="282"/>
      <c r="F76" s="282"/>
      <c r="G76" s="282"/>
      <c r="H76" s="282"/>
      <c r="I76" s="282"/>
      <c r="J76" s="282"/>
      <c r="K76" s="282"/>
      <c r="L76" s="282"/>
      <c r="M76" s="282"/>
      <c r="N76" s="282"/>
      <c r="O76" s="282"/>
      <c r="P76" s="282"/>
      <c r="Q76" s="282"/>
      <c r="R76" s="282"/>
      <c r="S76" s="282"/>
      <c r="T76" s="282"/>
      <c r="U76" s="282"/>
      <c r="V76" s="282"/>
      <c r="W76" s="282"/>
      <c r="X76" s="282"/>
      <c r="Y76" s="282"/>
    </row>
    <row r="77" spans="1:25" ht="13.5" customHeight="1" x14ac:dyDescent="0.2">
      <c r="A77" s="282"/>
      <c r="B77" s="282"/>
      <c r="C77" s="282"/>
      <c r="D77" s="282"/>
      <c r="E77" s="282"/>
      <c r="F77" s="282"/>
      <c r="G77" s="282"/>
      <c r="H77" s="282"/>
      <c r="I77" s="282"/>
      <c r="J77" s="282"/>
      <c r="K77" s="282"/>
      <c r="L77" s="282"/>
      <c r="M77" s="282"/>
      <c r="N77" s="282"/>
      <c r="O77" s="282"/>
      <c r="P77" s="282"/>
      <c r="Q77" s="282"/>
      <c r="R77" s="282"/>
      <c r="S77" s="282"/>
      <c r="T77" s="282"/>
      <c r="U77" s="282"/>
      <c r="V77" s="282"/>
      <c r="W77" s="282"/>
      <c r="X77" s="282"/>
      <c r="Y77" s="282"/>
    </row>
    <row r="78" spans="1:25" ht="13.5" customHeight="1" x14ac:dyDescent="0.2">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282"/>
      <c r="Y78" s="282"/>
    </row>
    <row r="79" spans="1:25" ht="13.5" customHeight="1" x14ac:dyDescent="0.2">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c r="Y79" s="282"/>
    </row>
    <row r="80" spans="1:25" ht="13.5" customHeight="1" x14ac:dyDescent="0.2">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c r="Y80" s="282"/>
    </row>
    <row r="81" spans="1:25" ht="13.5" customHeight="1" x14ac:dyDescent="0.2">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c r="Y81" s="282"/>
    </row>
    <row r="82" spans="1:25" ht="13.5" customHeight="1" x14ac:dyDescent="0.2">
      <c r="A82" s="282"/>
      <c r="B82" s="282"/>
      <c r="C82" s="282"/>
      <c r="D82" s="282"/>
      <c r="E82" s="282"/>
      <c r="F82" s="282"/>
      <c r="G82" s="282"/>
      <c r="H82" s="282"/>
      <c r="I82" s="282"/>
      <c r="J82" s="282"/>
      <c r="K82" s="282"/>
      <c r="L82" s="282"/>
      <c r="M82" s="282"/>
      <c r="N82" s="282"/>
      <c r="O82" s="282"/>
      <c r="P82" s="282"/>
      <c r="Q82" s="282"/>
      <c r="R82" s="282"/>
      <c r="S82" s="282"/>
      <c r="T82" s="282"/>
      <c r="U82" s="282"/>
      <c r="V82" s="282"/>
      <c r="W82" s="282"/>
      <c r="X82" s="282"/>
      <c r="Y82" s="282"/>
    </row>
    <row r="83" spans="1:25" ht="13.5" customHeight="1" x14ac:dyDescent="0.2">
      <c r="A83" s="282"/>
      <c r="B83" s="282"/>
      <c r="C83" s="282"/>
      <c r="D83" s="282"/>
      <c r="E83" s="282"/>
      <c r="F83" s="282"/>
      <c r="G83" s="282"/>
      <c r="H83" s="282"/>
      <c r="I83" s="282"/>
      <c r="J83" s="282"/>
      <c r="K83" s="282"/>
      <c r="L83" s="282"/>
      <c r="M83" s="282"/>
      <c r="N83" s="282"/>
      <c r="O83" s="282"/>
      <c r="P83" s="282"/>
      <c r="Q83" s="282"/>
      <c r="R83" s="282"/>
      <c r="S83" s="282"/>
      <c r="T83" s="282"/>
      <c r="U83" s="282"/>
      <c r="V83" s="282"/>
      <c r="W83" s="282"/>
      <c r="X83" s="282"/>
      <c r="Y83" s="282"/>
    </row>
    <row r="84" spans="1:25" ht="13.5" customHeight="1" x14ac:dyDescent="0.2">
      <c r="A84" s="282"/>
      <c r="B84" s="282"/>
      <c r="C84" s="282"/>
      <c r="D84" s="282"/>
      <c r="E84" s="282"/>
      <c r="F84" s="282"/>
      <c r="G84" s="282"/>
      <c r="H84" s="282"/>
      <c r="I84" s="282"/>
      <c r="J84" s="282"/>
      <c r="K84" s="282"/>
      <c r="L84" s="282"/>
      <c r="M84" s="282"/>
      <c r="N84" s="282"/>
      <c r="O84" s="282"/>
      <c r="P84" s="282"/>
      <c r="Q84" s="282"/>
      <c r="R84" s="282"/>
      <c r="S84" s="282"/>
      <c r="T84" s="282"/>
      <c r="U84" s="282"/>
      <c r="V84" s="282"/>
      <c r="W84" s="282"/>
      <c r="X84" s="282"/>
      <c r="Y84" s="282"/>
    </row>
    <row r="85" spans="1:25" ht="13.5" customHeight="1" x14ac:dyDescent="0.2">
      <c r="A85" s="282"/>
      <c r="B85" s="282"/>
      <c r="C85" s="282"/>
      <c r="D85" s="282"/>
      <c r="E85" s="282"/>
      <c r="F85" s="282"/>
      <c r="G85" s="282"/>
      <c r="H85" s="282"/>
      <c r="I85" s="282"/>
      <c r="J85" s="282"/>
      <c r="K85" s="282"/>
      <c r="L85" s="282"/>
      <c r="M85" s="282"/>
      <c r="N85" s="282"/>
      <c r="O85" s="282"/>
      <c r="P85" s="282"/>
      <c r="Q85" s="282"/>
      <c r="R85" s="282"/>
      <c r="S85" s="282"/>
      <c r="T85" s="282"/>
      <c r="U85" s="282"/>
      <c r="V85" s="282"/>
      <c r="W85" s="282"/>
      <c r="X85" s="282"/>
      <c r="Y85" s="282"/>
    </row>
    <row r="86" spans="1:25" ht="13.5" customHeight="1" x14ac:dyDescent="0.2">
      <c r="A86" s="282"/>
      <c r="B86" s="282"/>
      <c r="C86" s="282"/>
      <c r="D86" s="282"/>
      <c r="E86" s="282"/>
      <c r="F86" s="282"/>
      <c r="G86" s="282"/>
      <c r="H86" s="282"/>
      <c r="I86" s="282"/>
      <c r="J86" s="282"/>
      <c r="K86" s="282"/>
      <c r="L86" s="282"/>
      <c r="M86" s="282"/>
      <c r="N86" s="282"/>
      <c r="O86" s="282"/>
      <c r="P86" s="282"/>
      <c r="Q86" s="282"/>
      <c r="R86" s="282"/>
      <c r="S86" s="282"/>
      <c r="T86" s="282"/>
      <c r="U86" s="282"/>
      <c r="V86" s="282"/>
      <c r="W86" s="282"/>
      <c r="X86" s="282"/>
      <c r="Y86" s="282"/>
    </row>
    <row r="87" spans="1:25" ht="13.5" customHeight="1" x14ac:dyDescent="0.2">
      <c r="A87" s="282"/>
      <c r="B87" s="282"/>
      <c r="C87" s="282"/>
      <c r="D87" s="282"/>
      <c r="E87" s="282"/>
      <c r="F87" s="282"/>
      <c r="G87" s="282"/>
      <c r="H87" s="282"/>
      <c r="I87" s="282"/>
      <c r="J87" s="282"/>
      <c r="K87" s="282"/>
      <c r="L87" s="282"/>
      <c r="M87" s="282"/>
      <c r="N87" s="282"/>
      <c r="O87" s="282"/>
      <c r="P87" s="282"/>
      <c r="Q87" s="282"/>
      <c r="R87" s="282"/>
      <c r="S87" s="282"/>
      <c r="T87" s="282"/>
      <c r="U87" s="282"/>
      <c r="V87" s="282"/>
      <c r="W87" s="282"/>
      <c r="X87" s="282"/>
      <c r="Y87" s="282"/>
    </row>
    <row r="88" spans="1:25" ht="13.5" customHeight="1" x14ac:dyDescent="0.2">
      <c r="A88" s="282"/>
      <c r="B88" s="282"/>
      <c r="C88" s="282"/>
      <c r="D88" s="282"/>
      <c r="E88" s="282"/>
      <c r="F88" s="282"/>
      <c r="G88" s="282"/>
      <c r="H88" s="282"/>
      <c r="I88" s="282"/>
      <c r="J88" s="282"/>
      <c r="K88" s="282"/>
      <c r="L88" s="282"/>
      <c r="M88" s="282"/>
      <c r="N88" s="282"/>
      <c r="O88" s="282"/>
      <c r="P88" s="282"/>
      <c r="Q88" s="282"/>
      <c r="R88" s="282"/>
      <c r="S88" s="282"/>
      <c r="T88" s="282"/>
      <c r="U88" s="282"/>
      <c r="V88" s="282"/>
      <c r="W88" s="282"/>
      <c r="X88" s="282"/>
      <c r="Y88" s="282"/>
    </row>
    <row r="89" spans="1:25" ht="13.5" customHeight="1" x14ac:dyDescent="0.2">
      <c r="A89" s="282"/>
      <c r="B89" s="282"/>
      <c r="C89" s="282"/>
      <c r="D89" s="282"/>
      <c r="E89" s="282"/>
      <c r="F89" s="282"/>
      <c r="G89" s="282"/>
      <c r="H89" s="282"/>
      <c r="I89" s="282"/>
      <c r="J89" s="282"/>
      <c r="K89" s="282"/>
      <c r="L89" s="282"/>
      <c r="M89" s="282"/>
      <c r="N89" s="282"/>
      <c r="O89" s="282"/>
      <c r="P89" s="282"/>
      <c r="Q89" s="282"/>
      <c r="R89" s="282"/>
      <c r="S89" s="282"/>
      <c r="T89" s="282"/>
      <c r="U89" s="282"/>
      <c r="V89" s="282"/>
      <c r="W89" s="282"/>
      <c r="X89" s="282"/>
      <c r="Y89" s="282"/>
    </row>
    <row r="90" spans="1:25" ht="13.5" customHeight="1" x14ac:dyDescent="0.2">
      <c r="A90" s="282"/>
      <c r="B90" s="282"/>
      <c r="C90" s="282"/>
      <c r="D90" s="282"/>
      <c r="E90" s="282"/>
      <c r="F90" s="282"/>
      <c r="G90" s="282"/>
      <c r="H90" s="282"/>
      <c r="I90" s="282"/>
      <c r="J90" s="282"/>
      <c r="K90" s="282"/>
      <c r="L90" s="282"/>
      <c r="M90" s="282"/>
      <c r="N90" s="282"/>
      <c r="O90" s="282"/>
      <c r="P90" s="282"/>
      <c r="Q90" s="282"/>
      <c r="R90" s="282"/>
      <c r="S90" s="282"/>
      <c r="T90" s="282"/>
      <c r="U90" s="282"/>
      <c r="V90" s="282"/>
      <c r="W90" s="282"/>
      <c r="X90" s="282"/>
      <c r="Y90" s="282"/>
    </row>
    <row r="91" spans="1:25" ht="13.5" customHeight="1" x14ac:dyDescent="0.2">
      <c r="A91" s="282"/>
      <c r="B91" s="282"/>
      <c r="C91" s="282"/>
      <c r="D91" s="282"/>
      <c r="E91" s="282"/>
      <c r="F91" s="282"/>
      <c r="G91" s="282"/>
      <c r="H91" s="282"/>
      <c r="I91" s="282"/>
      <c r="J91" s="282"/>
      <c r="K91" s="282"/>
      <c r="L91" s="282"/>
      <c r="M91" s="282"/>
      <c r="N91" s="282"/>
      <c r="O91" s="282"/>
      <c r="P91" s="282"/>
      <c r="Q91" s="282"/>
      <c r="R91" s="282"/>
      <c r="S91" s="282"/>
      <c r="T91" s="282"/>
      <c r="U91" s="282"/>
      <c r="V91" s="282"/>
      <c r="W91" s="282"/>
      <c r="X91" s="282"/>
      <c r="Y91" s="282"/>
    </row>
    <row r="92" spans="1:25" ht="13.5" customHeight="1" x14ac:dyDescent="0.2">
      <c r="A92" s="282"/>
      <c r="B92" s="282"/>
      <c r="C92" s="282"/>
      <c r="D92" s="282"/>
      <c r="E92" s="282"/>
      <c r="F92" s="282"/>
      <c r="G92" s="282"/>
      <c r="H92" s="282"/>
      <c r="I92" s="282"/>
      <c r="J92" s="282"/>
      <c r="K92" s="282"/>
      <c r="L92" s="282"/>
      <c r="M92" s="282"/>
      <c r="N92" s="282"/>
      <c r="O92" s="282"/>
      <c r="P92" s="282"/>
      <c r="Q92" s="282"/>
      <c r="R92" s="282"/>
      <c r="S92" s="282"/>
      <c r="T92" s="282"/>
      <c r="U92" s="282"/>
      <c r="V92" s="282"/>
      <c r="W92" s="282"/>
      <c r="X92" s="282"/>
      <c r="Y92" s="282"/>
    </row>
    <row r="93" spans="1:25" ht="13.5" customHeight="1" x14ac:dyDescent="0.2">
      <c r="A93" s="282"/>
      <c r="B93" s="282"/>
      <c r="C93" s="282"/>
      <c r="D93" s="282"/>
      <c r="E93" s="282"/>
      <c r="F93" s="282"/>
      <c r="G93" s="282"/>
      <c r="H93" s="282"/>
      <c r="I93" s="282"/>
      <c r="J93" s="282"/>
      <c r="K93" s="282"/>
      <c r="L93" s="282"/>
      <c r="M93" s="282"/>
      <c r="N93" s="282"/>
      <c r="O93" s="282"/>
      <c r="P93" s="282"/>
      <c r="Q93" s="282"/>
      <c r="R93" s="282"/>
      <c r="S93" s="282"/>
      <c r="T93" s="282"/>
      <c r="U93" s="282"/>
      <c r="V93" s="282"/>
      <c r="W93" s="282"/>
      <c r="X93" s="282"/>
      <c r="Y93" s="282"/>
    </row>
    <row r="94" spans="1:25" ht="13.5" customHeight="1" x14ac:dyDescent="0.2">
      <c r="A94" s="282"/>
      <c r="B94" s="282"/>
      <c r="C94" s="282"/>
      <c r="D94" s="282"/>
      <c r="E94" s="282"/>
      <c r="F94" s="282"/>
      <c r="G94" s="282"/>
      <c r="H94" s="282"/>
      <c r="I94" s="282"/>
      <c r="J94" s="282"/>
      <c r="K94" s="282"/>
      <c r="L94" s="282"/>
      <c r="M94" s="282"/>
      <c r="N94" s="282"/>
      <c r="O94" s="282"/>
      <c r="P94" s="282"/>
      <c r="Q94" s="282"/>
      <c r="R94" s="282"/>
      <c r="S94" s="282"/>
      <c r="T94" s="282"/>
      <c r="U94" s="282"/>
      <c r="V94" s="282"/>
      <c r="W94" s="282"/>
      <c r="X94" s="282"/>
      <c r="Y94" s="282"/>
    </row>
    <row r="95" spans="1:25" ht="13.5" customHeight="1" x14ac:dyDescent="0.2">
      <c r="A95" s="282"/>
      <c r="B95" s="282"/>
      <c r="C95" s="282"/>
      <c r="D95" s="282"/>
      <c r="E95" s="282"/>
      <c r="F95" s="282"/>
      <c r="G95" s="282"/>
      <c r="H95" s="282"/>
    </row>
    <row r="96" spans="1:25" ht="13.5" customHeight="1" x14ac:dyDescent="0.2">
      <c r="A96" s="282"/>
      <c r="B96" s="282"/>
      <c r="C96" s="282"/>
      <c r="D96" s="282"/>
      <c r="E96" s="282"/>
      <c r="F96" s="282"/>
      <c r="G96" s="282"/>
      <c r="H96" s="282"/>
    </row>
  </sheetData>
  <mergeCells count="41">
    <mergeCell ref="A8:B8"/>
    <mergeCell ref="A1:D1"/>
    <mergeCell ref="E1:H1"/>
    <mergeCell ref="A3:B3"/>
    <mergeCell ref="C3:D3"/>
    <mergeCell ref="A4:B4"/>
    <mergeCell ref="C4:D4"/>
    <mergeCell ref="A5:B5"/>
    <mergeCell ref="C5:D5"/>
    <mergeCell ref="A6:B6"/>
    <mergeCell ref="F6:G6"/>
    <mergeCell ref="A15:C15"/>
    <mergeCell ref="A16:B16"/>
    <mergeCell ref="A17:C17"/>
    <mergeCell ref="A9:C9"/>
    <mergeCell ref="A10:C10"/>
    <mergeCell ref="A11:C11"/>
    <mergeCell ref="A12:B12"/>
    <mergeCell ref="A13:C13"/>
    <mergeCell ref="A29:B29"/>
    <mergeCell ref="A31:B31"/>
    <mergeCell ref="A32:B32"/>
    <mergeCell ref="A19:B19"/>
    <mergeCell ref="A22:C22"/>
    <mergeCell ref="A24:B24"/>
    <mergeCell ref="A25:B25"/>
    <mergeCell ref="A26:B26"/>
    <mergeCell ref="A27:B27"/>
    <mergeCell ref="A28:B28"/>
    <mergeCell ref="A30:H30"/>
    <mergeCell ref="A34:C34"/>
    <mergeCell ref="A35:C35"/>
    <mergeCell ref="A36:C36"/>
    <mergeCell ref="A37:C37"/>
    <mergeCell ref="A33:B33"/>
    <mergeCell ref="A43:E43"/>
    <mergeCell ref="F43:H43"/>
    <mergeCell ref="A44:H49"/>
    <mergeCell ref="A39:E39"/>
    <mergeCell ref="A41:E41"/>
    <mergeCell ref="F41:H41"/>
  </mergeCells>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V89"/>
  <sheetViews>
    <sheetView zoomScaleNormal="100" workbookViewId="0">
      <selection activeCell="F8" sqref="F8"/>
    </sheetView>
  </sheetViews>
  <sheetFormatPr defaultColWidth="10.140625" defaultRowHeight="13.5" customHeight="1" x14ac:dyDescent="0.2"/>
  <cols>
    <col min="1" max="1" width="21" style="20" customWidth="1"/>
    <col min="2" max="2" width="9.28515625" style="20" customWidth="1"/>
    <col min="3" max="3" width="7" style="20" customWidth="1"/>
    <col min="4" max="4" width="12.140625" style="20" customWidth="1"/>
    <col min="5" max="5" width="16.140625" style="20" customWidth="1"/>
    <col min="6" max="8" width="12.140625" style="20" customWidth="1"/>
    <col min="9" max="9" width="13.7109375" style="20" bestFit="1" customWidth="1"/>
    <col min="10" max="256" width="10.140625" style="20" customWidth="1"/>
  </cols>
  <sheetData>
    <row r="1" spans="1:25" ht="16.5" customHeight="1" thickBot="1" x14ac:dyDescent="0.25">
      <c r="A1" s="631" t="s">
        <v>142</v>
      </c>
      <c r="B1" s="632"/>
      <c r="C1" s="633"/>
      <c r="D1" s="634"/>
      <c r="E1" s="635" t="s">
        <v>14</v>
      </c>
      <c r="F1" s="632"/>
      <c r="G1" s="636"/>
      <c r="H1" s="588"/>
      <c r="I1" s="282"/>
      <c r="J1" s="282"/>
      <c r="K1" s="282"/>
      <c r="L1" s="282"/>
      <c r="M1" s="282"/>
      <c r="N1" s="282"/>
      <c r="O1" s="282"/>
      <c r="P1" s="282"/>
      <c r="Q1" s="282"/>
      <c r="R1" s="282"/>
      <c r="S1" s="282"/>
      <c r="T1" s="282"/>
      <c r="U1" s="282"/>
      <c r="V1" s="282"/>
      <c r="W1" s="282"/>
      <c r="X1" s="282"/>
      <c r="Y1" s="282"/>
    </row>
    <row r="2" spans="1:25" ht="16.5" customHeight="1" thickBot="1" x14ac:dyDescent="0.25">
      <c r="A2" s="317"/>
      <c r="B2" s="318"/>
      <c r="C2" s="319"/>
      <c r="D2" s="275"/>
      <c r="E2" s="275"/>
      <c r="F2" s="323"/>
      <c r="G2" s="323"/>
      <c r="H2" s="324"/>
      <c r="I2" s="282"/>
      <c r="J2" s="282"/>
      <c r="K2" s="282"/>
      <c r="L2" s="282"/>
      <c r="M2" s="282"/>
      <c r="N2" s="282"/>
      <c r="O2" s="282"/>
      <c r="P2" s="282"/>
      <c r="Q2" s="282"/>
      <c r="R2" s="282"/>
      <c r="S2" s="282"/>
      <c r="T2" s="282"/>
      <c r="U2" s="282"/>
      <c r="V2" s="282"/>
      <c r="W2" s="282"/>
      <c r="X2" s="282"/>
      <c r="Y2" s="282"/>
    </row>
    <row r="3" spans="1:25" ht="16.5" customHeight="1" thickBot="1" x14ac:dyDescent="0.25">
      <c r="A3" s="637" t="s">
        <v>17</v>
      </c>
      <c r="B3" s="638"/>
      <c r="C3" s="639"/>
      <c r="D3" s="640"/>
      <c r="E3" s="325"/>
      <c r="F3" s="325"/>
      <c r="G3" s="325"/>
      <c r="H3" s="325"/>
      <c r="I3" s="282"/>
      <c r="J3" s="282"/>
      <c r="K3" s="282"/>
      <c r="L3" s="282"/>
      <c r="M3" s="282"/>
      <c r="N3" s="282"/>
      <c r="O3" s="282"/>
      <c r="P3" s="282"/>
      <c r="Q3" s="282"/>
      <c r="R3" s="282"/>
      <c r="S3" s="282"/>
      <c r="T3" s="282"/>
      <c r="U3" s="282"/>
      <c r="V3" s="282"/>
      <c r="W3" s="282"/>
      <c r="X3" s="282"/>
      <c r="Y3" s="282"/>
    </row>
    <row r="4" spans="1:25" ht="16.5" customHeight="1" thickBot="1" x14ac:dyDescent="0.25">
      <c r="A4" s="641" t="s">
        <v>143</v>
      </c>
      <c r="B4" s="642"/>
      <c r="C4" s="678">
        <v>750</v>
      </c>
      <c r="D4" s="644"/>
      <c r="E4" s="325"/>
      <c r="F4" s="325"/>
      <c r="G4" s="325"/>
      <c r="H4" s="325"/>
      <c r="I4" s="282"/>
      <c r="J4" s="282"/>
      <c r="K4" s="282"/>
      <c r="L4" s="282"/>
      <c r="M4" s="282"/>
      <c r="N4" s="282"/>
      <c r="O4" s="282"/>
      <c r="P4" s="282"/>
      <c r="Q4" s="282"/>
      <c r="R4" s="282"/>
      <c r="S4" s="282"/>
      <c r="T4" s="282"/>
      <c r="U4" s="282"/>
      <c r="V4" s="282"/>
      <c r="W4" s="282"/>
      <c r="X4" s="282"/>
      <c r="Y4" s="282"/>
    </row>
    <row r="5" spans="1:25" ht="16.5" customHeight="1" thickBot="1" x14ac:dyDescent="0.25">
      <c r="A5" s="645" t="s">
        <v>1</v>
      </c>
      <c r="B5" s="646"/>
      <c r="C5" s="647">
        <v>37</v>
      </c>
      <c r="D5" s="648"/>
      <c r="E5" s="325"/>
      <c r="F5" s="325"/>
      <c r="G5" s="325"/>
      <c r="H5" s="325"/>
      <c r="I5" s="282"/>
      <c r="J5" s="282"/>
      <c r="K5" s="282"/>
      <c r="L5" s="282"/>
      <c r="M5" s="282"/>
      <c r="N5" s="282"/>
      <c r="O5" s="282"/>
      <c r="P5" s="282"/>
      <c r="Q5" s="282"/>
      <c r="R5" s="282"/>
      <c r="S5" s="282"/>
      <c r="T5" s="282"/>
      <c r="U5" s="282"/>
      <c r="V5" s="282"/>
      <c r="W5" s="282"/>
      <c r="X5" s="282"/>
      <c r="Y5" s="282"/>
    </row>
    <row r="6" spans="1:25" ht="16.5" customHeight="1" thickBot="1" x14ac:dyDescent="0.25">
      <c r="A6" s="672"/>
      <c r="B6" s="673"/>
      <c r="C6" s="322"/>
      <c r="D6" s="328"/>
      <c r="E6" s="372">
        <f>C4/0.37</f>
        <v>2027.0270270270271</v>
      </c>
      <c r="F6" s="674"/>
      <c r="G6" s="675"/>
      <c r="H6" s="325"/>
      <c r="I6" s="282"/>
      <c r="J6" s="282"/>
      <c r="K6" s="282"/>
      <c r="L6" s="282"/>
      <c r="M6" s="282"/>
      <c r="N6" s="282"/>
      <c r="O6" s="282"/>
      <c r="P6" s="282"/>
      <c r="Q6" s="282"/>
      <c r="R6" s="282"/>
      <c r="S6" s="282"/>
      <c r="T6" s="282"/>
      <c r="U6" s="282"/>
      <c r="V6" s="282"/>
      <c r="W6" s="282"/>
      <c r="X6" s="282"/>
      <c r="Y6" s="282"/>
    </row>
    <row r="7" spans="1:25" ht="16.5" customHeight="1" thickBot="1" x14ac:dyDescent="0.25">
      <c r="A7" s="329"/>
      <c r="B7" s="330"/>
      <c r="C7" s="331"/>
      <c r="D7" s="332"/>
      <c r="E7" s="373" t="str">
        <f>DATABANK!B20</f>
        <v>01.10.2023</v>
      </c>
      <c r="F7" s="374" t="s">
        <v>2</v>
      </c>
      <c r="G7" s="375" t="s">
        <v>3</v>
      </c>
      <c r="H7" s="376" t="s">
        <v>21</v>
      </c>
      <c r="I7" s="409" t="s">
        <v>145</v>
      </c>
      <c r="J7" s="282"/>
      <c r="K7" s="282"/>
      <c r="L7" s="282"/>
      <c r="M7" s="282"/>
      <c r="N7" s="282"/>
      <c r="O7" s="282"/>
      <c r="P7" s="282"/>
      <c r="Q7" s="282"/>
      <c r="R7" s="282"/>
      <c r="S7" s="282"/>
      <c r="T7" s="282"/>
      <c r="U7" s="282"/>
      <c r="V7" s="282"/>
      <c r="W7" s="282"/>
      <c r="X7" s="282"/>
      <c r="Y7" s="282"/>
    </row>
    <row r="8" spans="1:25" ht="16.7" customHeight="1" thickBot="1" x14ac:dyDescent="0.25">
      <c r="A8" s="676" t="s">
        <v>144</v>
      </c>
      <c r="B8" s="677"/>
      <c r="C8" s="316"/>
      <c r="D8" s="300" t="s">
        <v>138</v>
      </c>
      <c r="E8" s="315" t="s">
        <v>144</v>
      </c>
      <c r="F8" s="361">
        <f>DATABANK!B36*C5/37</f>
        <v>418345</v>
      </c>
      <c r="G8" s="364">
        <f t="shared" ref="G8:G10" si="0">ROUND(F8/12,2)</f>
        <v>34862.080000000002</v>
      </c>
      <c r="H8" s="367"/>
      <c r="I8" s="325"/>
      <c r="J8" s="325"/>
      <c r="K8" s="282"/>
      <c r="L8" s="282"/>
      <c r="M8" s="282"/>
      <c r="N8" s="282"/>
      <c r="O8" s="282"/>
      <c r="P8" s="282"/>
      <c r="Q8" s="282"/>
      <c r="R8" s="282"/>
      <c r="S8" s="282"/>
      <c r="T8" s="282"/>
      <c r="U8" s="282"/>
      <c r="V8" s="282"/>
      <c r="W8" s="282"/>
      <c r="X8" s="282"/>
      <c r="Y8" s="282"/>
    </row>
    <row r="9" spans="1:25" ht="16.7" customHeight="1" x14ac:dyDescent="0.2">
      <c r="A9" s="668" t="s">
        <v>183</v>
      </c>
      <c r="B9" s="669"/>
      <c r="C9" s="669"/>
      <c r="D9" s="359">
        <f>DATABANK!C63</f>
        <v>7257.19</v>
      </c>
      <c r="E9" s="360" t="s">
        <v>4</v>
      </c>
      <c r="F9" s="362">
        <f>ROUND(C5/37*D9,2)</f>
        <v>7257.19</v>
      </c>
      <c r="G9" s="365">
        <f t="shared" si="0"/>
        <v>604.77</v>
      </c>
      <c r="H9" s="362"/>
      <c r="I9" s="325"/>
      <c r="J9" s="325"/>
      <c r="K9" s="282"/>
      <c r="L9" s="282"/>
      <c r="M9" s="282"/>
      <c r="N9" s="282"/>
      <c r="O9" s="282"/>
      <c r="P9" s="282"/>
      <c r="Q9" s="282"/>
      <c r="R9" s="282"/>
      <c r="S9" s="282"/>
      <c r="T9" s="282"/>
      <c r="U9" s="282"/>
      <c r="V9" s="282"/>
      <c r="W9" s="282"/>
      <c r="X9" s="282"/>
      <c r="Y9" s="282"/>
    </row>
    <row r="10" spans="1:25" ht="16.7" customHeight="1" thickBot="1" x14ac:dyDescent="0.25">
      <c r="A10" s="670" t="s">
        <v>182</v>
      </c>
      <c r="B10" s="671"/>
      <c r="C10" s="671"/>
      <c r="D10" s="339">
        <f>(DATABANK!B39-DATABANK!B35)</f>
        <v>24668</v>
      </c>
      <c r="E10" s="340" t="s">
        <v>4</v>
      </c>
      <c r="F10" s="363">
        <f>ROUND(C5/37*D10,2)</f>
        <v>24668</v>
      </c>
      <c r="G10" s="366">
        <f t="shared" si="0"/>
        <v>2055.67</v>
      </c>
      <c r="H10" s="363"/>
      <c r="I10" s="325"/>
      <c r="J10" s="325"/>
      <c r="K10" s="282"/>
      <c r="L10" s="282"/>
      <c r="M10" s="282"/>
      <c r="N10" s="282"/>
      <c r="O10" s="282"/>
      <c r="P10" s="282"/>
      <c r="Q10" s="282"/>
      <c r="R10" s="282"/>
      <c r="S10" s="282"/>
      <c r="T10" s="282"/>
      <c r="U10" s="282"/>
      <c r="V10" s="282"/>
      <c r="W10" s="282"/>
      <c r="X10" s="282"/>
      <c r="Y10" s="282"/>
    </row>
    <row r="11" spans="1:25" ht="15.75" customHeight="1" thickBot="1" x14ac:dyDescent="0.25">
      <c r="A11" s="518"/>
      <c r="B11" s="519"/>
      <c r="C11" s="520"/>
      <c r="D11" s="521"/>
      <c r="E11" s="520"/>
      <c r="F11" s="522"/>
      <c r="G11" s="522"/>
      <c r="H11" s="523"/>
      <c r="I11" s="325"/>
      <c r="J11" s="282"/>
      <c r="K11" s="282"/>
      <c r="L11" s="282"/>
      <c r="M11" s="282"/>
      <c r="N11" s="282"/>
      <c r="O11" s="282"/>
      <c r="P11" s="282"/>
      <c r="Q11" s="282"/>
      <c r="R11" s="282"/>
      <c r="S11" s="282"/>
      <c r="T11" s="282"/>
      <c r="U11" s="282"/>
      <c r="V11" s="282"/>
      <c r="W11" s="282"/>
      <c r="X11" s="282"/>
      <c r="Y11" s="282"/>
    </row>
    <row r="12" spans="1:25" ht="15.75" customHeight="1" thickBot="1" x14ac:dyDescent="0.25">
      <c r="A12" s="663" t="s">
        <v>132</v>
      </c>
      <c r="B12" s="664"/>
      <c r="C12" s="524"/>
      <c r="D12" s="525">
        <f>DATABANK!C128</f>
        <v>7888.25</v>
      </c>
      <c r="E12" s="526" t="s">
        <v>5</v>
      </c>
      <c r="F12" s="527">
        <f t="shared" ref="F12:F16" si="1">D12*C12</f>
        <v>0</v>
      </c>
      <c r="G12" s="527">
        <f t="shared" ref="G12:G16" si="2">ROUND(F12/12,2)</f>
        <v>0</v>
      </c>
      <c r="H12" s="528"/>
      <c r="I12" s="401">
        <f>0.173*G12</f>
        <v>0</v>
      </c>
      <c r="J12" s="282"/>
      <c r="K12" s="282"/>
      <c r="L12" s="282"/>
      <c r="M12" s="282"/>
      <c r="N12" s="282"/>
      <c r="O12" s="282"/>
      <c r="P12" s="282"/>
      <c r="Q12" s="282"/>
      <c r="R12" s="282"/>
      <c r="S12" s="282"/>
      <c r="T12" s="282"/>
      <c r="U12" s="282"/>
      <c r="V12" s="282"/>
      <c r="W12" s="282"/>
      <c r="X12" s="282"/>
      <c r="Y12" s="282"/>
    </row>
    <row r="13" spans="1:25" ht="15.75" customHeight="1" thickBot="1" x14ac:dyDescent="0.25">
      <c r="A13" s="658" t="s">
        <v>133</v>
      </c>
      <c r="B13" s="624"/>
      <c r="C13" s="265"/>
      <c r="D13" s="269">
        <f>DATABANK!C98</f>
        <v>11359.08</v>
      </c>
      <c r="E13" s="261" t="s">
        <v>5</v>
      </c>
      <c r="F13" s="262">
        <f t="shared" si="1"/>
        <v>0</v>
      </c>
      <c r="G13" s="262">
        <f t="shared" si="2"/>
        <v>0</v>
      </c>
      <c r="H13" s="529"/>
      <c r="I13" s="370">
        <f t="shared" ref="I13:I23" si="3">0.173*G13</f>
        <v>0</v>
      </c>
      <c r="J13" s="282"/>
      <c r="K13" s="282"/>
      <c r="L13" s="512"/>
      <c r="M13" s="282"/>
      <c r="N13" s="282"/>
      <c r="O13" s="282"/>
      <c r="P13" s="282"/>
      <c r="Q13" s="282"/>
      <c r="R13" s="282"/>
      <c r="S13" s="282"/>
      <c r="T13" s="282"/>
      <c r="U13" s="282"/>
      <c r="V13" s="282"/>
      <c r="W13" s="282"/>
      <c r="X13" s="282"/>
      <c r="Y13" s="282"/>
    </row>
    <row r="14" spans="1:25" ht="15.75" customHeight="1" thickBot="1" x14ac:dyDescent="0.25">
      <c r="A14" s="665" t="s">
        <v>134</v>
      </c>
      <c r="B14" s="666"/>
      <c r="C14" s="265"/>
      <c r="D14" s="269">
        <f>DATABANK!C84</f>
        <v>15776.5</v>
      </c>
      <c r="E14" s="261" t="s">
        <v>5</v>
      </c>
      <c r="F14" s="262">
        <f t="shared" si="1"/>
        <v>0</v>
      </c>
      <c r="G14" s="262">
        <f t="shared" si="2"/>
        <v>0</v>
      </c>
      <c r="H14" s="529"/>
      <c r="I14" s="370">
        <f t="shared" si="3"/>
        <v>0</v>
      </c>
      <c r="J14" s="282"/>
      <c r="K14" s="282"/>
      <c r="L14" s="513"/>
      <c r="M14" s="282"/>
      <c r="N14" s="282"/>
      <c r="O14" s="282"/>
      <c r="P14" s="282"/>
      <c r="Q14" s="282"/>
      <c r="R14" s="282"/>
      <c r="S14" s="282"/>
      <c r="T14" s="282"/>
      <c r="U14" s="282"/>
      <c r="V14" s="282"/>
      <c r="W14" s="282"/>
      <c r="X14" s="282"/>
      <c r="Y14" s="282"/>
    </row>
    <row r="15" spans="1:25" ht="15.75" customHeight="1" thickBot="1" x14ac:dyDescent="0.25">
      <c r="A15" s="665" t="s">
        <v>135</v>
      </c>
      <c r="B15" s="666"/>
      <c r="C15" s="265"/>
      <c r="D15" s="269">
        <f>DATABANK!C85</f>
        <v>157.77000000000001</v>
      </c>
      <c r="E15" s="261" t="s">
        <v>9</v>
      </c>
      <c r="F15" s="262">
        <f t="shared" si="1"/>
        <v>0</v>
      </c>
      <c r="G15" s="262">
        <f t="shared" si="2"/>
        <v>0</v>
      </c>
      <c r="H15" s="529"/>
      <c r="I15" s="370">
        <f t="shared" si="3"/>
        <v>0</v>
      </c>
      <c r="J15" s="282"/>
      <c r="K15" s="282"/>
      <c r="L15" s="282"/>
      <c r="M15" s="282"/>
      <c r="N15" s="282"/>
      <c r="O15" s="282"/>
      <c r="P15" s="282"/>
      <c r="Q15" s="282"/>
      <c r="R15" s="282"/>
      <c r="S15" s="282"/>
      <c r="T15" s="282"/>
      <c r="U15" s="282"/>
      <c r="V15" s="282"/>
      <c r="W15" s="282"/>
      <c r="X15" s="282"/>
      <c r="Y15" s="282"/>
    </row>
    <row r="16" spans="1:25" ht="15.75" customHeight="1" thickBot="1" x14ac:dyDescent="0.25">
      <c r="A16" s="658" t="s">
        <v>136</v>
      </c>
      <c r="B16" s="624"/>
      <c r="C16" s="265"/>
      <c r="D16" s="269">
        <f>DATABANK!C89</f>
        <v>4732.95</v>
      </c>
      <c r="E16" s="261" t="s">
        <v>5</v>
      </c>
      <c r="F16" s="262">
        <f t="shared" si="1"/>
        <v>0</v>
      </c>
      <c r="G16" s="262">
        <f t="shared" si="2"/>
        <v>0</v>
      </c>
      <c r="H16" s="529"/>
      <c r="I16" s="370">
        <f t="shared" si="3"/>
        <v>0</v>
      </c>
      <c r="J16" s="282"/>
      <c r="K16" s="282"/>
      <c r="L16" s="282"/>
      <c r="M16" s="282"/>
      <c r="N16" s="282"/>
      <c r="O16" s="282"/>
      <c r="P16" s="282"/>
      <c r="Q16" s="282"/>
      <c r="R16" s="282"/>
      <c r="S16" s="282"/>
      <c r="T16" s="282"/>
      <c r="U16" s="282"/>
      <c r="V16" s="282"/>
      <c r="W16" s="282"/>
      <c r="X16" s="282"/>
      <c r="Y16" s="282"/>
    </row>
    <row r="17" spans="1:25" ht="15.75" customHeight="1" thickBot="1" x14ac:dyDescent="0.25">
      <c r="A17" s="659" t="s">
        <v>137</v>
      </c>
      <c r="B17" s="660"/>
      <c r="C17" s="530"/>
      <c r="D17" s="531">
        <f>DATABANK!C90</f>
        <v>2366.48</v>
      </c>
      <c r="E17" s="532" t="s">
        <v>5</v>
      </c>
      <c r="F17" s="533">
        <f>D17*C17</f>
        <v>0</v>
      </c>
      <c r="G17" s="533">
        <f>ROUND(F17/12,2)</f>
        <v>0</v>
      </c>
      <c r="H17" s="534"/>
      <c r="I17" s="517">
        <f t="shared" si="3"/>
        <v>0</v>
      </c>
      <c r="J17" s="282"/>
      <c r="K17" s="282"/>
      <c r="L17" s="282"/>
      <c r="M17" s="282"/>
      <c r="N17" s="282"/>
      <c r="O17" s="282"/>
      <c r="P17" s="282"/>
      <c r="Q17" s="282"/>
      <c r="R17" s="282"/>
      <c r="S17" s="282"/>
      <c r="T17" s="282"/>
      <c r="U17" s="282"/>
      <c r="V17" s="282"/>
      <c r="W17" s="282"/>
      <c r="X17" s="282"/>
      <c r="Y17" s="282"/>
    </row>
    <row r="18" spans="1:25" ht="15.75" customHeight="1" thickBot="1" x14ac:dyDescent="0.25">
      <c r="A18" s="667"/>
      <c r="B18" s="667"/>
      <c r="C18" s="667"/>
      <c r="D18" s="667"/>
      <c r="E18" s="667"/>
      <c r="F18" s="667"/>
      <c r="G18" s="667"/>
      <c r="H18" s="667"/>
      <c r="I18" s="667"/>
      <c r="J18" s="282"/>
      <c r="K18" s="282"/>
      <c r="L18" s="282"/>
      <c r="M18" s="282"/>
      <c r="N18" s="282"/>
      <c r="O18" s="282"/>
      <c r="P18" s="282"/>
      <c r="Q18" s="282"/>
      <c r="R18" s="282"/>
      <c r="S18" s="282"/>
      <c r="T18" s="282"/>
      <c r="U18" s="282"/>
      <c r="V18" s="282"/>
      <c r="W18" s="282"/>
      <c r="X18" s="282"/>
      <c r="Y18" s="282"/>
    </row>
    <row r="19" spans="1:25" ht="15.75" customHeight="1" thickBot="1" x14ac:dyDescent="0.25">
      <c r="A19" s="661" t="s">
        <v>29</v>
      </c>
      <c r="B19" s="662"/>
      <c r="C19" s="383"/>
      <c r="D19" s="384">
        <f>DATABANK!C106</f>
        <v>51.16</v>
      </c>
      <c r="E19" s="385" t="s">
        <v>11</v>
      </c>
      <c r="F19" s="386">
        <f>ROUND(C19*D19,2)</f>
        <v>0</v>
      </c>
      <c r="G19" s="387">
        <f>ROUND(F19/12,2)</f>
        <v>0</v>
      </c>
      <c r="H19" s="388"/>
      <c r="I19" s="399">
        <f t="shared" si="3"/>
        <v>0</v>
      </c>
      <c r="J19" s="282"/>
      <c r="K19" s="282"/>
      <c r="L19" s="282"/>
      <c r="M19" s="282"/>
      <c r="N19" s="282"/>
      <c r="O19" s="282"/>
      <c r="P19" s="282"/>
      <c r="Q19" s="282"/>
      <c r="R19" s="282"/>
      <c r="S19" s="282"/>
      <c r="T19" s="282"/>
      <c r="U19" s="282"/>
      <c r="V19" s="282"/>
      <c r="W19" s="282"/>
      <c r="X19" s="282"/>
      <c r="Y19" s="282"/>
    </row>
    <row r="20" spans="1:25" ht="15.75" customHeight="1" thickBot="1" x14ac:dyDescent="0.25">
      <c r="A20" s="653" t="s">
        <v>30</v>
      </c>
      <c r="B20" s="616"/>
      <c r="C20" s="25"/>
      <c r="D20" s="49">
        <f>DATABANK!C108</f>
        <v>23.66</v>
      </c>
      <c r="E20" s="378" t="s">
        <v>11</v>
      </c>
      <c r="F20" s="381">
        <f t="shared" ref="F20:F21" si="4">ROUND(C20*D20,2)</f>
        <v>0</v>
      </c>
      <c r="G20" s="379">
        <f>ROUND(F20/12,2)</f>
        <v>0</v>
      </c>
      <c r="H20" s="389"/>
      <c r="I20" s="370">
        <f t="shared" si="3"/>
        <v>0</v>
      </c>
      <c r="J20" s="282"/>
      <c r="K20" s="282"/>
      <c r="L20" s="282"/>
      <c r="M20" s="282"/>
      <c r="N20" s="282"/>
      <c r="O20" s="282"/>
      <c r="P20" s="282"/>
      <c r="Q20" s="282"/>
      <c r="R20" s="282"/>
      <c r="S20" s="282"/>
      <c r="T20" s="282"/>
      <c r="U20" s="282"/>
      <c r="V20" s="282"/>
      <c r="W20" s="282"/>
      <c r="X20" s="282"/>
      <c r="Y20" s="282"/>
    </row>
    <row r="21" spans="1:25" ht="15.75" customHeight="1" thickBot="1" x14ac:dyDescent="0.25">
      <c r="A21" s="654" t="s">
        <v>31</v>
      </c>
      <c r="B21" s="655"/>
      <c r="C21" s="390"/>
      <c r="D21" s="391">
        <f>DATABANK!C109</f>
        <v>40.770000000000003</v>
      </c>
      <c r="E21" s="392" t="s">
        <v>11</v>
      </c>
      <c r="F21" s="393">
        <f t="shared" si="4"/>
        <v>0</v>
      </c>
      <c r="G21" s="394">
        <f>ROUND(F21/12,2)</f>
        <v>0</v>
      </c>
      <c r="H21" s="395"/>
      <c r="I21" s="398">
        <f t="shared" si="3"/>
        <v>0</v>
      </c>
      <c r="J21" s="282"/>
      <c r="K21" s="282"/>
      <c r="L21" s="282"/>
      <c r="M21" s="282"/>
      <c r="N21" s="282"/>
      <c r="O21" s="282"/>
      <c r="P21" s="282"/>
      <c r="Q21" s="282"/>
      <c r="R21" s="282"/>
      <c r="S21" s="282"/>
      <c r="T21" s="282"/>
      <c r="U21" s="282"/>
      <c r="V21" s="282"/>
      <c r="W21" s="282"/>
      <c r="X21" s="282"/>
      <c r="Y21" s="282"/>
    </row>
    <row r="22" spans="1:25" ht="16.7" customHeight="1" thickBot="1" x14ac:dyDescent="0.25">
      <c r="A22" s="656"/>
      <c r="B22" s="657"/>
      <c r="C22" s="657"/>
      <c r="D22" s="380"/>
      <c r="E22" s="382"/>
      <c r="F22" s="380"/>
      <c r="G22" s="380"/>
      <c r="H22" s="404"/>
      <c r="I22" s="397"/>
      <c r="J22" s="282"/>
      <c r="L22" s="282"/>
      <c r="M22" s="282"/>
      <c r="N22" s="282"/>
      <c r="O22" s="282"/>
      <c r="P22" s="282"/>
      <c r="Q22" s="282"/>
      <c r="R22" s="282"/>
      <c r="S22" s="282"/>
      <c r="T22" s="282"/>
      <c r="U22" s="282"/>
      <c r="V22" s="282"/>
      <c r="W22" s="282"/>
      <c r="X22" s="282"/>
      <c r="Y22" s="282"/>
    </row>
    <row r="23" spans="1:25" ht="16.7" customHeight="1" x14ac:dyDescent="0.2">
      <c r="A23" s="605" t="s">
        <v>141</v>
      </c>
      <c r="B23" s="606"/>
      <c r="C23" s="606"/>
      <c r="D23" s="58">
        <f>DATABANK!C72</f>
        <v>24295.81</v>
      </c>
      <c r="E23" s="36" t="s">
        <v>4</v>
      </c>
      <c r="F23" s="17">
        <f>D23*C5/37</f>
        <v>24295.81</v>
      </c>
      <c r="G23" s="369">
        <f t="shared" ref="G23:G25" si="5">ROUND(F23/12,2)</f>
        <v>2024.65</v>
      </c>
      <c r="H23" s="406"/>
      <c r="I23" s="401">
        <f t="shared" si="3"/>
        <v>350.26445000000001</v>
      </c>
      <c r="J23" s="282"/>
      <c r="K23" s="282"/>
      <c r="L23" s="282"/>
      <c r="M23" s="282"/>
      <c r="N23" s="282"/>
      <c r="O23" s="282"/>
      <c r="P23" s="282"/>
      <c r="Q23" s="282"/>
      <c r="R23" s="282"/>
      <c r="S23" s="282"/>
      <c r="T23" s="282"/>
      <c r="U23" s="282"/>
      <c r="V23" s="282"/>
      <c r="W23" s="282"/>
      <c r="X23" s="282"/>
      <c r="Y23" s="282"/>
    </row>
    <row r="24" spans="1:25" ht="16.7" customHeight="1" x14ac:dyDescent="0.2">
      <c r="A24" s="607" t="s">
        <v>8</v>
      </c>
      <c r="B24" s="608"/>
      <c r="C24" s="608"/>
      <c r="D24" s="264">
        <f>DATABANK!C94</f>
        <v>7888.25</v>
      </c>
      <c r="E24" s="261" t="s">
        <v>4</v>
      </c>
      <c r="F24" s="262">
        <f>D24</f>
        <v>7888.25</v>
      </c>
      <c r="G24" s="368">
        <f t="shared" si="5"/>
        <v>657.35</v>
      </c>
      <c r="H24" s="407"/>
      <c r="I24" s="402">
        <f>0.173*G25</f>
        <v>36.390549999999998</v>
      </c>
      <c r="J24" s="282"/>
      <c r="K24" s="282"/>
      <c r="L24" s="282"/>
      <c r="M24" s="282"/>
      <c r="N24" s="282"/>
      <c r="O24" s="282"/>
      <c r="P24" s="282"/>
      <c r="Q24" s="282"/>
      <c r="R24" s="282"/>
      <c r="S24" s="282"/>
      <c r="T24" s="282"/>
      <c r="U24" s="282"/>
      <c r="V24" s="282"/>
      <c r="W24" s="282"/>
      <c r="X24" s="282"/>
      <c r="Y24" s="282"/>
    </row>
    <row r="25" spans="1:25" ht="16.7" customHeight="1" thickBot="1" x14ac:dyDescent="0.25">
      <c r="A25" s="607" t="s">
        <v>6</v>
      </c>
      <c r="B25" s="608"/>
      <c r="C25" s="608"/>
      <c r="D25" s="264">
        <f>DATABANK!C79</f>
        <v>2524.2399999999998</v>
      </c>
      <c r="E25" s="261" t="s">
        <v>4</v>
      </c>
      <c r="F25" s="262">
        <f>D25</f>
        <v>2524.2399999999998</v>
      </c>
      <c r="G25" s="368">
        <f t="shared" si="5"/>
        <v>210.35</v>
      </c>
      <c r="H25" s="408"/>
      <c r="I25" s="403">
        <f>0.173*G24</f>
        <v>113.72154999999999</v>
      </c>
      <c r="J25" s="282"/>
      <c r="K25" s="282"/>
      <c r="L25" s="282"/>
      <c r="M25" s="282"/>
      <c r="N25" s="282"/>
      <c r="O25" s="282"/>
      <c r="P25" s="282"/>
      <c r="Q25" s="282"/>
      <c r="R25" s="282"/>
      <c r="S25" s="282"/>
      <c r="T25" s="282"/>
      <c r="U25" s="282"/>
      <c r="V25" s="282"/>
      <c r="W25" s="282"/>
      <c r="X25" s="282"/>
      <c r="Y25" s="282"/>
    </row>
    <row r="26" spans="1:25" ht="16.5" customHeight="1" thickBot="1" x14ac:dyDescent="0.25">
      <c r="A26" s="60"/>
      <c r="B26" s="61"/>
      <c r="C26" s="62"/>
      <c r="D26" s="63"/>
      <c r="E26" s="64"/>
      <c r="F26" s="65"/>
      <c r="G26" s="65"/>
      <c r="H26" s="405"/>
      <c r="I26" s="400"/>
      <c r="J26" s="282"/>
      <c r="K26" s="282"/>
      <c r="L26" s="282"/>
      <c r="M26" s="282"/>
      <c r="N26" s="282"/>
      <c r="O26" s="282"/>
      <c r="P26" s="282"/>
      <c r="Q26" s="282"/>
      <c r="R26" s="282"/>
      <c r="S26" s="282"/>
      <c r="T26" s="282"/>
      <c r="U26" s="282"/>
      <c r="V26" s="282"/>
      <c r="W26" s="282"/>
      <c r="X26" s="282"/>
      <c r="Y26" s="282"/>
    </row>
    <row r="27" spans="1:25" ht="16.5" customHeight="1" thickBot="1" x14ac:dyDescent="0.25">
      <c r="A27" s="599" t="s">
        <v>34</v>
      </c>
      <c r="B27" s="587"/>
      <c r="C27" s="587"/>
      <c r="D27" s="587"/>
      <c r="E27" s="588"/>
      <c r="F27" s="33">
        <f>SUM(F8:F25)</f>
        <v>484978.49</v>
      </c>
      <c r="G27" s="33">
        <f>ROUND(F27/12,2)</f>
        <v>40414.870000000003</v>
      </c>
      <c r="H27" s="33">
        <f>SUM(H8:H25)</f>
        <v>0</v>
      </c>
      <c r="I27" s="396"/>
      <c r="J27" s="282"/>
      <c r="K27" s="282"/>
      <c r="L27" s="282"/>
      <c r="M27" s="282"/>
      <c r="N27" s="282"/>
      <c r="O27" s="282"/>
      <c r="P27" s="282"/>
      <c r="Q27" s="282"/>
      <c r="R27" s="282"/>
      <c r="S27" s="282"/>
      <c r="T27" s="282"/>
      <c r="U27" s="282"/>
      <c r="V27" s="282"/>
      <c r="W27" s="282"/>
      <c r="X27" s="282"/>
      <c r="Y27" s="282"/>
    </row>
    <row r="28" spans="1:25" ht="16.5" customHeight="1" thickBot="1" x14ac:dyDescent="0.25">
      <c r="A28" s="66"/>
      <c r="B28" s="67"/>
      <c r="C28" s="68"/>
      <c r="D28" s="69"/>
      <c r="E28" s="70"/>
      <c r="F28" s="71"/>
      <c r="G28" s="72"/>
      <c r="H28" s="73"/>
      <c r="I28" s="282"/>
      <c r="J28" s="282"/>
      <c r="K28" s="282"/>
      <c r="L28" s="282"/>
      <c r="M28" s="282"/>
      <c r="N28" s="282"/>
      <c r="O28" s="282"/>
      <c r="P28" s="282"/>
      <c r="Q28" s="282"/>
      <c r="R28" s="282"/>
      <c r="S28" s="282"/>
      <c r="T28" s="282"/>
      <c r="U28" s="282"/>
      <c r="V28" s="282"/>
      <c r="W28" s="282"/>
      <c r="X28" s="282"/>
      <c r="Y28" s="282"/>
    </row>
    <row r="29" spans="1:25" ht="16.5" customHeight="1" thickBot="1" x14ac:dyDescent="0.25">
      <c r="A29" s="600" t="s">
        <v>35</v>
      </c>
      <c r="B29" s="587"/>
      <c r="C29" s="587"/>
      <c r="D29" s="587"/>
      <c r="E29" s="588"/>
      <c r="F29" s="601">
        <f>H27-G27</f>
        <v>-40414.870000000003</v>
      </c>
      <c r="G29" s="588"/>
      <c r="H29" s="602"/>
      <c r="I29" s="282"/>
      <c r="J29" s="282"/>
      <c r="K29" s="282"/>
      <c r="L29" s="282"/>
      <c r="M29" s="282"/>
      <c r="N29" s="282"/>
      <c r="O29" s="282"/>
      <c r="P29" s="282"/>
      <c r="Q29" s="282"/>
      <c r="R29" s="282"/>
      <c r="S29" s="282"/>
      <c r="T29" s="282"/>
      <c r="U29" s="282"/>
      <c r="V29" s="282"/>
      <c r="W29" s="282"/>
      <c r="X29" s="282"/>
      <c r="Y29" s="282"/>
    </row>
    <row r="30" spans="1:25" ht="15.6" customHeight="1" thickBot="1" x14ac:dyDescent="0.25">
      <c r="A30" s="74"/>
      <c r="B30" s="75"/>
      <c r="C30" s="76"/>
      <c r="D30" s="77"/>
      <c r="E30" s="78"/>
      <c r="F30" s="79"/>
      <c r="G30" s="79"/>
      <c r="H30" s="80"/>
      <c r="I30" s="282"/>
      <c r="J30" s="282"/>
      <c r="K30" s="282"/>
      <c r="L30" s="282"/>
      <c r="M30" s="282"/>
      <c r="N30" s="282"/>
      <c r="O30" s="282"/>
      <c r="P30" s="282"/>
      <c r="Q30" s="282"/>
      <c r="R30" s="282"/>
      <c r="S30" s="282"/>
      <c r="T30" s="282"/>
      <c r="U30" s="282"/>
      <c r="V30" s="282"/>
      <c r="W30" s="282"/>
      <c r="X30" s="282"/>
      <c r="Y30" s="282"/>
    </row>
    <row r="31" spans="1:25" ht="14.85" customHeight="1" thickBot="1" x14ac:dyDescent="0.25">
      <c r="A31" s="586" t="s">
        <v>36</v>
      </c>
      <c r="B31" s="587"/>
      <c r="C31" s="587"/>
      <c r="D31" s="587"/>
      <c r="E31" s="588"/>
      <c r="F31" s="589"/>
      <c r="G31" s="587"/>
      <c r="H31" s="588"/>
      <c r="I31" s="282"/>
      <c r="J31" s="282"/>
      <c r="K31" s="282"/>
      <c r="L31" s="282"/>
      <c r="M31" s="282"/>
      <c r="N31" s="282"/>
      <c r="O31" s="282"/>
      <c r="P31" s="282"/>
      <c r="Q31" s="282"/>
      <c r="R31" s="282"/>
      <c r="S31" s="282"/>
      <c r="T31" s="282"/>
      <c r="U31" s="282"/>
      <c r="V31" s="282"/>
      <c r="W31" s="282"/>
      <c r="X31" s="282"/>
      <c r="Y31" s="282"/>
    </row>
    <row r="32" spans="1:25" ht="9" customHeight="1" x14ac:dyDescent="0.2">
      <c r="A32" s="590"/>
      <c r="B32" s="591"/>
      <c r="C32" s="591"/>
      <c r="D32" s="591"/>
      <c r="E32" s="591"/>
      <c r="F32" s="591"/>
      <c r="G32" s="591"/>
      <c r="H32" s="592"/>
      <c r="I32" s="282"/>
      <c r="J32" s="282"/>
      <c r="K32" s="282"/>
      <c r="L32" s="282"/>
      <c r="M32" s="282"/>
      <c r="N32" s="282"/>
      <c r="O32" s="282"/>
      <c r="P32" s="282"/>
      <c r="Q32" s="282"/>
      <c r="R32" s="282"/>
      <c r="S32" s="282"/>
      <c r="T32" s="282"/>
      <c r="U32" s="282"/>
      <c r="V32" s="282"/>
      <c r="W32" s="282"/>
      <c r="X32" s="282"/>
      <c r="Y32" s="282"/>
    </row>
    <row r="33" spans="1:25" ht="8.1" customHeight="1" x14ac:dyDescent="0.2">
      <c r="A33" s="593"/>
      <c r="B33" s="594"/>
      <c r="C33" s="594"/>
      <c r="D33" s="594"/>
      <c r="E33" s="594"/>
      <c r="F33" s="594"/>
      <c r="G33" s="594"/>
      <c r="H33" s="595"/>
      <c r="I33" s="282"/>
      <c r="J33" s="282"/>
      <c r="K33" s="282"/>
      <c r="L33" s="282"/>
      <c r="M33" s="282"/>
      <c r="N33" s="282"/>
      <c r="O33" s="282"/>
      <c r="P33" s="282"/>
      <c r="Q33" s="282"/>
      <c r="R33" s="282"/>
      <c r="S33" s="282"/>
      <c r="T33" s="282"/>
      <c r="U33" s="282"/>
      <c r="V33" s="282"/>
      <c r="W33" s="282"/>
      <c r="X33" s="282"/>
      <c r="Y33" s="282"/>
    </row>
    <row r="34" spans="1:25" ht="8.1" customHeight="1" x14ac:dyDescent="0.2">
      <c r="A34" s="593"/>
      <c r="B34" s="594"/>
      <c r="C34" s="594"/>
      <c r="D34" s="594"/>
      <c r="E34" s="594"/>
      <c r="F34" s="594"/>
      <c r="G34" s="594"/>
      <c r="H34" s="595"/>
      <c r="I34" s="282"/>
      <c r="J34" s="282"/>
      <c r="K34" s="282"/>
      <c r="L34" s="282"/>
      <c r="M34" s="282"/>
      <c r="N34" s="282"/>
      <c r="O34" s="282"/>
      <c r="P34" s="282"/>
      <c r="Q34" s="282"/>
      <c r="R34" s="282"/>
      <c r="S34" s="282"/>
      <c r="T34" s="282"/>
      <c r="U34" s="282"/>
      <c r="V34" s="282"/>
      <c r="W34" s="282"/>
      <c r="X34" s="282"/>
      <c r="Y34" s="282"/>
    </row>
    <row r="35" spans="1:25" ht="8.1" customHeight="1" x14ac:dyDescent="0.2">
      <c r="A35" s="593"/>
      <c r="B35" s="594"/>
      <c r="C35" s="594"/>
      <c r="D35" s="594"/>
      <c r="E35" s="594"/>
      <c r="F35" s="594"/>
      <c r="G35" s="594"/>
      <c r="H35" s="595"/>
      <c r="I35" s="282"/>
      <c r="J35" s="282"/>
      <c r="K35" s="282"/>
      <c r="L35" s="282"/>
      <c r="M35" s="282"/>
      <c r="N35" s="282"/>
      <c r="O35" s="282"/>
      <c r="P35" s="282"/>
      <c r="Q35" s="282"/>
      <c r="R35" s="282"/>
      <c r="S35" s="282"/>
      <c r="T35" s="282"/>
      <c r="U35" s="282"/>
      <c r="V35" s="282"/>
      <c r="W35" s="282"/>
      <c r="X35" s="282"/>
      <c r="Y35" s="282"/>
    </row>
    <row r="36" spans="1:25" ht="8.1" customHeight="1" x14ac:dyDescent="0.2">
      <c r="A36" s="593"/>
      <c r="B36" s="594"/>
      <c r="C36" s="594"/>
      <c r="D36" s="594"/>
      <c r="E36" s="594"/>
      <c r="F36" s="594"/>
      <c r="G36" s="594"/>
      <c r="H36" s="595"/>
      <c r="I36" s="282"/>
      <c r="J36" s="282"/>
      <c r="K36" s="282"/>
      <c r="L36" s="282"/>
      <c r="M36" s="282"/>
      <c r="N36" s="282"/>
      <c r="O36" s="282"/>
      <c r="P36" s="282"/>
      <c r="Q36" s="282"/>
      <c r="R36" s="282"/>
      <c r="S36" s="282"/>
      <c r="T36" s="282"/>
      <c r="U36" s="282"/>
      <c r="V36" s="282"/>
      <c r="W36" s="282"/>
      <c r="X36" s="282"/>
      <c r="Y36" s="282"/>
    </row>
    <row r="37" spans="1:25" ht="9" customHeight="1" thickBot="1" x14ac:dyDescent="0.25">
      <c r="A37" s="596"/>
      <c r="B37" s="597"/>
      <c r="C37" s="597"/>
      <c r="D37" s="597"/>
      <c r="E37" s="597"/>
      <c r="F37" s="597"/>
      <c r="G37" s="597"/>
      <c r="H37" s="598"/>
      <c r="I37" s="282"/>
      <c r="J37" s="282"/>
      <c r="K37" s="282"/>
      <c r="L37" s="282"/>
      <c r="M37" s="282"/>
      <c r="N37" s="282"/>
      <c r="O37" s="282"/>
      <c r="P37" s="282"/>
      <c r="Q37" s="282"/>
      <c r="R37" s="282"/>
      <c r="S37" s="282"/>
      <c r="T37" s="282"/>
      <c r="U37" s="282"/>
      <c r="V37" s="282"/>
      <c r="W37" s="282"/>
      <c r="X37" s="282"/>
      <c r="Y37" s="282"/>
    </row>
    <row r="38" spans="1:25" ht="13.5" customHeight="1" x14ac:dyDescent="0.2">
      <c r="A38" s="282"/>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row>
    <row r="39" spans="1:25" ht="13.5" customHeight="1" x14ac:dyDescent="0.2">
      <c r="A39" s="282"/>
      <c r="B39" s="282"/>
      <c r="C39" s="282"/>
      <c r="D39" s="282"/>
      <c r="E39" s="282"/>
      <c r="F39" s="282"/>
      <c r="G39" s="282"/>
      <c r="H39" s="282"/>
      <c r="I39" s="282"/>
      <c r="J39" s="282"/>
      <c r="K39" s="282"/>
      <c r="L39" s="282"/>
      <c r="M39" s="282"/>
      <c r="N39" s="282"/>
      <c r="O39" s="282"/>
      <c r="P39" s="282"/>
      <c r="Q39" s="282"/>
      <c r="R39" s="282"/>
      <c r="S39" s="282"/>
      <c r="T39" s="282"/>
      <c r="U39" s="282"/>
      <c r="V39" s="282"/>
      <c r="W39" s="282"/>
      <c r="X39" s="282"/>
      <c r="Y39" s="282"/>
    </row>
    <row r="40" spans="1:25" ht="13.5" customHeight="1" x14ac:dyDescent="0.2">
      <c r="A40" s="282"/>
      <c r="B40" s="282"/>
      <c r="C40" s="282"/>
      <c r="D40" s="282"/>
      <c r="E40" s="282"/>
      <c r="F40" s="282"/>
      <c r="G40" s="282"/>
      <c r="H40" s="282"/>
      <c r="I40" s="282"/>
      <c r="J40" s="282"/>
      <c r="K40" s="282"/>
      <c r="L40" s="282"/>
      <c r="M40" s="282"/>
      <c r="N40" s="282"/>
      <c r="O40" s="282"/>
      <c r="P40" s="282"/>
      <c r="Q40" s="282"/>
      <c r="R40" s="282"/>
      <c r="S40" s="282"/>
      <c r="T40" s="282"/>
      <c r="U40" s="282"/>
      <c r="V40" s="282"/>
      <c r="W40" s="282"/>
      <c r="X40" s="282"/>
      <c r="Y40" s="282"/>
    </row>
    <row r="41" spans="1:25" ht="13.5" customHeight="1" x14ac:dyDescent="0.2">
      <c r="A41" s="282"/>
      <c r="B41" s="282"/>
      <c r="C41" s="282"/>
      <c r="D41" s="282"/>
      <c r="E41" s="282"/>
      <c r="F41" s="282"/>
      <c r="G41" s="282"/>
      <c r="H41" s="282"/>
      <c r="I41" s="282"/>
      <c r="J41" s="282"/>
      <c r="K41" s="282"/>
      <c r="L41" s="282"/>
      <c r="M41" s="282"/>
      <c r="N41" s="282"/>
      <c r="O41" s="282"/>
      <c r="P41" s="282"/>
      <c r="Q41" s="282"/>
      <c r="R41" s="282"/>
      <c r="S41" s="282"/>
      <c r="T41" s="282"/>
      <c r="U41" s="282"/>
      <c r="V41" s="282"/>
      <c r="W41" s="282"/>
      <c r="X41" s="282"/>
      <c r="Y41" s="282"/>
    </row>
    <row r="42" spans="1:25" ht="13.5" customHeight="1" x14ac:dyDescent="0.2">
      <c r="A42" s="282"/>
      <c r="B42" s="282"/>
      <c r="C42" s="282"/>
      <c r="D42" s="282"/>
      <c r="E42" s="282"/>
      <c r="F42" s="282"/>
      <c r="G42" s="282"/>
      <c r="H42" s="282"/>
      <c r="I42" s="282"/>
      <c r="J42" s="282"/>
      <c r="K42" s="282"/>
      <c r="L42" s="282"/>
      <c r="M42" s="282"/>
      <c r="N42" s="282"/>
      <c r="O42" s="282"/>
      <c r="P42" s="282"/>
      <c r="Q42" s="282"/>
      <c r="R42" s="282"/>
      <c r="S42" s="282"/>
      <c r="T42" s="282"/>
      <c r="U42" s="282"/>
      <c r="V42" s="282"/>
      <c r="W42" s="282"/>
      <c r="X42" s="282"/>
      <c r="Y42" s="282"/>
    </row>
    <row r="43" spans="1:25" ht="13.5" customHeight="1" x14ac:dyDescent="0.2">
      <c r="A43" s="282"/>
      <c r="B43" s="282"/>
      <c r="C43" s="282"/>
      <c r="D43" s="282"/>
      <c r="E43" s="282"/>
      <c r="F43" s="282"/>
      <c r="G43" s="282"/>
      <c r="H43" s="282"/>
      <c r="I43" s="282"/>
      <c r="J43" s="282"/>
      <c r="K43" s="282"/>
      <c r="L43" s="282"/>
      <c r="M43" s="282"/>
      <c r="N43" s="282"/>
      <c r="O43" s="282"/>
      <c r="P43" s="282"/>
      <c r="Q43" s="282"/>
      <c r="R43" s="282"/>
      <c r="S43" s="282"/>
      <c r="T43" s="282"/>
      <c r="U43" s="282"/>
      <c r="V43" s="282"/>
      <c r="W43" s="282"/>
      <c r="X43" s="282"/>
    </row>
    <row r="44" spans="1:25" ht="13.5" customHeight="1" x14ac:dyDescent="0.2">
      <c r="A44" s="282"/>
      <c r="B44" s="282"/>
      <c r="C44" s="282"/>
      <c r="D44" s="282"/>
      <c r="E44" s="282"/>
      <c r="F44" s="282"/>
      <c r="G44" s="282"/>
      <c r="H44" s="282"/>
      <c r="I44" s="282"/>
      <c r="J44" s="282"/>
      <c r="K44" s="282"/>
      <c r="L44" s="282"/>
      <c r="M44" s="282"/>
      <c r="N44" s="282"/>
      <c r="O44" s="282"/>
      <c r="P44" s="282"/>
      <c r="Q44" s="282"/>
      <c r="R44" s="282"/>
      <c r="S44" s="282"/>
      <c r="T44" s="282"/>
      <c r="U44" s="282"/>
      <c r="V44" s="282"/>
      <c r="W44" s="282"/>
      <c r="X44" s="282"/>
    </row>
    <row r="45" spans="1:25" ht="13.5" customHeight="1" x14ac:dyDescent="0.2">
      <c r="A45" s="282"/>
      <c r="B45" s="282"/>
      <c r="C45" s="282"/>
      <c r="D45" s="282"/>
      <c r="E45" s="282"/>
      <c r="F45" s="282"/>
      <c r="G45" s="282"/>
      <c r="H45" s="282"/>
      <c r="I45" s="282"/>
      <c r="J45" s="282"/>
      <c r="K45" s="282"/>
      <c r="L45" s="282"/>
      <c r="M45" s="282"/>
      <c r="N45" s="282"/>
      <c r="O45" s="282"/>
      <c r="P45" s="282"/>
      <c r="Q45" s="282"/>
      <c r="R45" s="282"/>
      <c r="S45" s="282"/>
      <c r="T45" s="282"/>
      <c r="U45" s="282"/>
      <c r="V45" s="282"/>
      <c r="W45" s="282"/>
      <c r="X45" s="282"/>
    </row>
    <row r="46" spans="1:25" ht="13.5" customHeight="1" x14ac:dyDescent="0.2">
      <c r="A46" s="282"/>
      <c r="B46" s="282"/>
      <c r="C46" s="282"/>
      <c r="D46" s="282"/>
      <c r="E46" s="282"/>
      <c r="F46" s="282"/>
      <c r="G46" s="282"/>
      <c r="H46" s="282"/>
      <c r="I46" s="282"/>
      <c r="J46" s="282"/>
      <c r="K46" s="282"/>
      <c r="L46" s="282"/>
      <c r="M46" s="282"/>
      <c r="N46" s="282"/>
      <c r="O46" s="282"/>
      <c r="P46" s="282"/>
      <c r="Q46" s="282"/>
      <c r="R46" s="282"/>
      <c r="S46" s="282"/>
      <c r="T46" s="282"/>
      <c r="U46" s="282"/>
      <c r="V46" s="282"/>
      <c r="W46" s="282"/>
      <c r="X46" s="282"/>
    </row>
    <row r="47" spans="1:25" ht="13.5" customHeight="1" x14ac:dyDescent="0.2">
      <c r="A47" s="282"/>
      <c r="B47" s="282"/>
      <c r="C47" s="282"/>
      <c r="D47" s="282"/>
      <c r="E47" s="282"/>
      <c r="F47" s="282"/>
      <c r="G47" s="282"/>
      <c r="H47" s="282"/>
      <c r="I47" s="282"/>
      <c r="J47" s="282"/>
      <c r="K47" s="282"/>
      <c r="L47" s="282"/>
      <c r="M47" s="282"/>
      <c r="N47" s="282"/>
      <c r="O47" s="282"/>
      <c r="P47" s="282"/>
      <c r="Q47" s="282"/>
      <c r="R47" s="282"/>
      <c r="S47" s="282"/>
      <c r="T47" s="282"/>
      <c r="U47" s="282"/>
      <c r="V47" s="282"/>
      <c r="W47" s="282"/>
      <c r="X47" s="282"/>
    </row>
    <row r="48" spans="1:25" ht="13.5" customHeight="1" x14ac:dyDescent="0.2">
      <c r="A48" s="282"/>
      <c r="B48" s="282"/>
      <c r="C48" s="282"/>
      <c r="D48" s="282"/>
      <c r="E48" s="282"/>
      <c r="F48" s="282"/>
      <c r="G48" s="282"/>
      <c r="H48" s="282"/>
      <c r="I48" s="282"/>
      <c r="J48" s="282"/>
      <c r="K48" s="282"/>
      <c r="L48" s="282"/>
      <c r="M48" s="282"/>
      <c r="N48" s="282"/>
      <c r="O48" s="282"/>
      <c r="P48" s="282"/>
      <c r="Q48" s="282"/>
      <c r="R48" s="282"/>
      <c r="S48" s="282"/>
      <c r="T48" s="282"/>
      <c r="U48" s="282"/>
      <c r="V48" s="282"/>
      <c r="W48" s="282"/>
      <c r="X48" s="282"/>
    </row>
    <row r="49" spans="1:24" ht="13.5" customHeight="1" x14ac:dyDescent="0.2">
      <c r="A49" s="282"/>
      <c r="B49" s="282"/>
      <c r="C49" s="282"/>
      <c r="D49" s="282"/>
      <c r="E49" s="282"/>
      <c r="F49" s="282"/>
      <c r="G49" s="282"/>
      <c r="H49" s="282"/>
      <c r="I49" s="282"/>
      <c r="J49" s="282"/>
      <c r="K49" s="282"/>
      <c r="L49" s="282"/>
      <c r="M49" s="282"/>
      <c r="N49" s="282"/>
      <c r="O49" s="282"/>
      <c r="P49" s="282"/>
      <c r="Q49" s="282"/>
      <c r="R49" s="282"/>
      <c r="S49" s="282"/>
      <c r="T49" s="282"/>
      <c r="U49" s="282"/>
      <c r="V49" s="282"/>
      <c r="W49" s="282"/>
      <c r="X49" s="282"/>
    </row>
    <row r="50" spans="1:24" ht="13.5" customHeight="1" x14ac:dyDescent="0.2">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row>
    <row r="51" spans="1:24" ht="13.5" customHeight="1" x14ac:dyDescent="0.2">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row>
    <row r="52" spans="1:24" ht="13.5" customHeight="1" x14ac:dyDescent="0.2">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row>
    <row r="53" spans="1:24" ht="13.5" customHeight="1" x14ac:dyDescent="0.2">
      <c r="A53" s="282"/>
      <c r="B53" s="282"/>
      <c r="C53" s="282"/>
      <c r="D53" s="282"/>
      <c r="E53" s="282"/>
      <c r="F53" s="282"/>
      <c r="G53" s="282"/>
      <c r="H53" s="282"/>
      <c r="I53" s="282"/>
      <c r="J53" s="282"/>
      <c r="K53" s="282"/>
      <c r="L53" s="282"/>
      <c r="M53" s="282"/>
      <c r="N53" s="282"/>
      <c r="O53" s="282"/>
      <c r="P53" s="282"/>
      <c r="Q53" s="282"/>
      <c r="R53" s="282"/>
      <c r="S53" s="282"/>
      <c r="T53" s="282"/>
      <c r="U53" s="282"/>
      <c r="V53" s="282"/>
      <c r="W53" s="282"/>
      <c r="X53" s="282"/>
    </row>
    <row r="54" spans="1:24" ht="13.5" customHeight="1" x14ac:dyDescent="0.2">
      <c r="A54" s="282"/>
      <c r="B54" s="282"/>
      <c r="C54" s="282"/>
      <c r="D54" s="282"/>
      <c r="E54" s="282"/>
      <c r="F54" s="282"/>
      <c r="G54" s="282"/>
      <c r="H54" s="282"/>
      <c r="I54" s="282"/>
      <c r="J54" s="282"/>
      <c r="K54" s="282"/>
      <c r="L54" s="282"/>
      <c r="M54" s="282"/>
      <c r="N54" s="282"/>
      <c r="O54" s="282"/>
      <c r="P54" s="282"/>
      <c r="Q54" s="282"/>
      <c r="R54" s="282"/>
      <c r="S54" s="282"/>
      <c r="T54" s="282"/>
      <c r="U54" s="282"/>
      <c r="V54" s="282"/>
      <c r="W54" s="282"/>
      <c r="X54" s="282"/>
    </row>
    <row r="55" spans="1:24" ht="13.5" customHeight="1" x14ac:dyDescent="0.2">
      <c r="A55" s="282"/>
      <c r="B55" s="282"/>
      <c r="C55" s="282"/>
      <c r="D55" s="282"/>
      <c r="E55" s="282"/>
      <c r="F55" s="282"/>
      <c r="G55" s="282"/>
      <c r="H55" s="282"/>
      <c r="I55" s="282"/>
      <c r="J55" s="282"/>
      <c r="K55" s="282"/>
      <c r="L55" s="282"/>
      <c r="M55" s="282"/>
      <c r="N55" s="282"/>
      <c r="O55" s="282"/>
      <c r="P55" s="282"/>
      <c r="Q55" s="282"/>
      <c r="R55" s="282"/>
      <c r="S55" s="282"/>
      <c r="T55" s="282"/>
      <c r="U55" s="282"/>
      <c r="V55" s="282"/>
      <c r="W55" s="282"/>
      <c r="X55" s="282"/>
    </row>
    <row r="56" spans="1:24" ht="13.5" customHeight="1" x14ac:dyDescent="0.2">
      <c r="A56" s="282"/>
      <c r="B56" s="282"/>
      <c r="C56" s="282"/>
      <c r="D56" s="282"/>
      <c r="E56" s="282"/>
      <c r="F56" s="282"/>
      <c r="G56" s="282"/>
      <c r="H56" s="282"/>
      <c r="I56" s="282"/>
      <c r="J56" s="282"/>
      <c r="K56" s="282"/>
      <c r="L56" s="282"/>
      <c r="M56" s="282"/>
      <c r="N56" s="282"/>
      <c r="O56" s="282"/>
      <c r="P56" s="282"/>
      <c r="Q56" s="282"/>
      <c r="R56" s="282"/>
      <c r="S56" s="282"/>
      <c r="T56" s="282"/>
      <c r="U56" s="282"/>
      <c r="V56" s="282"/>
      <c r="W56" s="282"/>
      <c r="X56" s="282"/>
    </row>
    <row r="57" spans="1:24" ht="13.5" customHeight="1" x14ac:dyDescent="0.2">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2"/>
    </row>
    <row r="58" spans="1:24" ht="13.5" customHeight="1" x14ac:dyDescent="0.2">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2"/>
    </row>
    <row r="59" spans="1:24" ht="13.5" customHeight="1" x14ac:dyDescent="0.2">
      <c r="A59" s="282"/>
      <c r="B59" s="282"/>
      <c r="C59" s="282"/>
      <c r="D59" s="282"/>
      <c r="E59" s="282"/>
      <c r="F59" s="282"/>
      <c r="G59" s="282"/>
      <c r="H59" s="282"/>
      <c r="I59" s="282"/>
      <c r="J59" s="282"/>
      <c r="K59" s="282"/>
      <c r="L59" s="282"/>
      <c r="M59" s="282"/>
      <c r="N59" s="282"/>
      <c r="O59" s="282"/>
      <c r="P59" s="282"/>
      <c r="Q59" s="282"/>
      <c r="R59" s="282"/>
      <c r="S59" s="282"/>
      <c r="T59" s="282"/>
      <c r="U59" s="282"/>
      <c r="V59" s="282"/>
      <c r="W59" s="282"/>
      <c r="X59" s="282"/>
    </row>
    <row r="60" spans="1:24" ht="13.5" customHeight="1" x14ac:dyDescent="0.2">
      <c r="A60" s="282"/>
      <c r="B60" s="282"/>
      <c r="C60" s="282"/>
      <c r="D60" s="282"/>
      <c r="E60" s="282"/>
      <c r="F60" s="282"/>
      <c r="G60" s="282"/>
      <c r="H60" s="282"/>
      <c r="I60" s="282"/>
      <c r="J60" s="282"/>
      <c r="K60" s="282"/>
      <c r="L60" s="282"/>
      <c r="M60" s="282"/>
      <c r="N60" s="282"/>
      <c r="O60" s="282"/>
      <c r="P60" s="282"/>
      <c r="Q60" s="282"/>
      <c r="R60" s="282"/>
      <c r="S60" s="282"/>
      <c r="T60" s="282"/>
      <c r="U60" s="282"/>
      <c r="V60" s="282"/>
      <c r="W60" s="282"/>
      <c r="X60" s="282"/>
    </row>
    <row r="61" spans="1:24" ht="13.5" customHeight="1" x14ac:dyDescent="0.2">
      <c r="A61" s="282"/>
      <c r="B61" s="282"/>
      <c r="C61" s="282"/>
      <c r="D61" s="282"/>
      <c r="E61" s="282"/>
      <c r="F61" s="282"/>
      <c r="G61" s="282"/>
      <c r="H61" s="282"/>
      <c r="I61" s="282"/>
      <c r="J61" s="282"/>
      <c r="K61" s="282"/>
      <c r="L61" s="282"/>
      <c r="M61" s="282"/>
      <c r="N61" s="282"/>
      <c r="O61" s="282"/>
      <c r="P61" s="282"/>
      <c r="Q61" s="282"/>
      <c r="R61" s="282"/>
      <c r="S61" s="282"/>
      <c r="T61" s="282"/>
      <c r="U61" s="282"/>
      <c r="V61" s="282"/>
      <c r="W61" s="282"/>
      <c r="X61" s="282"/>
    </row>
    <row r="62" spans="1:24" ht="13.5" customHeight="1" x14ac:dyDescent="0.2">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row>
    <row r="63" spans="1:24" ht="13.5" customHeight="1" x14ac:dyDescent="0.2">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row>
    <row r="64" spans="1:24" ht="13.5" customHeight="1" x14ac:dyDescent="0.2">
      <c r="A64" s="282"/>
      <c r="B64" s="282"/>
      <c r="C64" s="282"/>
      <c r="D64" s="282"/>
      <c r="E64" s="282"/>
      <c r="F64" s="282"/>
      <c r="G64" s="282"/>
      <c r="H64" s="282"/>
      <c r="I64" s="282"/>
      <c r="J64" s="282"/>
      <c r="K64" s="282"/>
      <c r="L64" s="282"/>
      <c r="M64" s="282"/>
      <c r="N64" s="282"/>
      <c r="O64" s="282"/>
      <c r="P64" s="282"/>
      <c r="Q64" s="282"/>
      <c r="R64" s="282"/>
      <c r="S64" s="282"/>
      <c r="T64" s="282"/>
      <c r="U64" s="282"/>
      <c r="V64" s="282"/>
      <c r="W64" s="282"/>
      <c r="X64" s="282"/>
    </row>
    <row r="65" spans="1:24" ht="13.5" customHeight="1" x14ac:dyDescent="0.2">
      <c r="A65" s="282"/>
      <c r="B65" s="282"/>
      <c r="C65" s="282"/>
      <c r="D65" s="282"/>
      <c r="E65" s="282"/>
      <c r="F65" s="282"/>
      <c r="G65" s="282"/>
      <c r="H65" s="282"/>
      <c r="I65" s="282"/>
      <c r="J65" s="282"/>
      <c r="K65" s="282"/>
      <c r="L65" s="282"/>
      <c r="M65" s="282"/>
      <c r="N65" s="282"/>
      <c r="O65" s="282"/>
      <c r="P65" s="282"/>
      <c r="Q65" s="282"/>
      <c r="R65" s="282"/>
      <c r="S65" s="282"/>
      <c r="T65" s="282"/>
      <c r="U65" s="282"/>
      <c r="V65" s="282"/>
      <c r="W65" s="282"/>
      <c r="X65" s="282"/>
    </row>
    <row r="66" spans="1:24" ht="13.5" customHeight="1" x14ac:dyDescent="0.2">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row>
    <row r="67" spans="1:24" ht="13.5" customHeight="1" x14ac:dyDescent="0.2">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row>
    <row r="68" spans="1:24" ht="13.5" customHeight="1" x14ac:dyDescent="0.2">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row>
    <row r="69" spans="1:24" ht="13.5" customHeight="1" x14ac:dyDescent="0.2">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row>
    <row r="70" spans="1:24" ht="13.5" customHeight="1" x14ac:dyDescent="0.2">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row>
    <row r="71" spans="1:24" ht="13.5" customHeight="1" x14ac:dyDescent="0.2">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row>
    <row r="72" spans="1:24" ht="13.5" customHeight="1" x14ac:dyDescent="0.2">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row>
    <row r="73" spans="1:24" ht="13.5" customHeight="1" x14ac:dyDescent="0.2">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row>
    <row r="74" spans="1:24" ht="13.5" customHeight="1" x14ac:dyDescent="0.2">
      <c r="A74" s="282"/>
      <c r="B74" s="282"/>
      <c r="C74" s="282"/>
      <c r="D74" s="282"/>
      <c r="E74" s="282"/>
      <c r="F74" s="282"/>
      <c r="G74" s="282"/>
      <c r="H74" s="282"/>
      <c r="I74" s="282"/>
      <c r="J74" s="282"/>
      <c r="K74" s="282"/>
      <c r="L74" s="282"/>
      <c r="M74" s="282"/>
      <c r="N74" s="282"/>
      <c r="O74" s="282"/>
      <c r="P74" s="282"/>
      <c r="Q74" s="282"/>
      <c r="R74" s="282"/>
      <c r="S74" s="282"/>
      <c r="T74" s="282"/>
      <c r="U74" s="282"/>
      <c r="V74" s="282"/>
      <c r="W74" s="282"/>
      <c r="X74" s="282"/>
    </row>
    <row r="75" spans="1:24" ht="13.5" customHeight="1" x14ac:dyDescent="0.2">
      <c r="A75" s="282"/>
      <c r="B75" s="282"/>
      <c r="C75" s="282"/>
      <c r="D75" s="282"/>
      <c r="E75" s="282"/>
      <c r="F75" s="282"/>
      <c r="G75" s="282"/>
      <c r="H75" s="282"/>
      <c r="I75" s="282"/>
      <c r="J75" s="282"/>
      <c r="K75" s="282"/>
      <c r="L75" s="282"/>
      <c r="M75" s="282"/>
      <c r="N75" s="282"/>
      <c r="O75" s="282"/>
      <c r="P75" s="282"/>
      <c r="Q75" s="282"/>
      <c r="R75" s="282"/>
      <c r="S75" s="282"/>
      <c r="T75" s="282"/>
      <c r="U75" s="282"/>
      <c r="V75" s="282"/>
      <c r="W75" s="282"/>
      <c r="X75" s="282"/>
    </row>
    <row r="76" spans="1:24" ht="13.5" customHeight="1" x14ac:dyDescent="0.2">
      <c r="A76" s="282"/>
      <c r="B76" s="282"/>
      <c r="C76" s="282"/>
      <c r="D76" s="282"/>
      <c r="E76" s="282"/>
      <c r="F76" s="282"/>
      <c r="G76" s="282"/>
      <c r="H76" s="282"/>
      <c r="I76" s="282"/>
      <c r="J76" s="282"/>
      <c r="K76" s="282"/>
      <c r="L76" s="282"/>
      <c r="M76" s="282"/>
      <c r="N76" s="282"/>
      <c r="O76" s="282"/>
      <c r="P76" s="282"/>
      <c r="Q76" s="282"/>
      <c r="R76" s="282"/>
      <c r="S76" s="282"/>
      <c r="T76" s="282"/>
      <c r="U76" s="282"/>
      <c r="V76" s="282"/>
      <c r="W76" s="282"/>
      <c r="X76" s="282"/>
    </row>
    <row r="77" spans="1:24" ht="13.5" customHeight="1" x14ac:dyDescent="0.2">
      <c r="A77" s="282"/>
      <c r="B77" s="282"/>
      <c r="C77" s="282"/>
      <c r="D77" s="282"/>
      <c r="E77" s="282"/>
      <c r="F77" s="282"/>
      <c r="G77" s="282"/>
      <c r="H77" s="282"/>
      <c r="I77" s="282"/>
      <c r="J77" s="282"/>
      <c r="K77" s="282"/>
      <c r="L77" s="282"/>
      <c r="M77" s="282"/>
      <c r="N77" s="282"/>
      <c r="O77" s="282"/>
      <c r="P77" s="282"/>
      <c r="Q77" s="282"/>
      <c r="R77" s="282"/>
      <c r="S77" s="282"/>
      <c r="T77" s="282"/>
      <c r="U77" s="282"/>
      <c r="V77" s="282"/>
      <c r="W77" s="282"/>
      <c r="X77" s="282"/>
    </row>
    <row r="78" spans="1:24" ht="13.5" customHeight="1" x14ac:dyDescent="0.2">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282"/>
    </row>
    <row r="79" spans="1:24" ht="13.5" customHeight="1" x14ac:dyDescent="0.2">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row>
    <row r="80" spans="1:24" ht="13.5" customHeight="1" x14ac:dyDescent="0.2">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row>
    <row r="81" spans="1:24" ht="13.5" customHeight="1" x14ac:dyDescent="0.2">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row>
    <row r="82" spans="1:24" ht="13.5" customHeight="1" x14ac:dyDescent="0.2">
      <c r="A82" s="282"/>
      <c r="B82" s="282"/>
      <c r="C82" s="282"/>
      <c r="D82" s="282"/>
      <c r="E82" s="282"/>
      <c r="F82" s="282"/>
      <c r="G82" s="282"/>
      <c r="H82" s="282"/>
      <c r="I82" s="282"/>
      <c r="J82" s="282"/>
      <c r="K82" s="282"/>
      <c r="L82" s="282"/>
      <c r="M82" s="282"/>
      <c r="N82" s="282"/>
      <c r="O82" s="282"/>
      <c r="P82" s="282"/>
      <c r="Q82" s="282"/>
      <c r="R82" s="282"/>
      <c r="S82" s="282"/>
      <c r="T82" s="282"/>
      <c r="U82" s="282"/>
      <c r="V82" s="282"/>
      <c r="W82" s="282"/>
      <c r="X82" s="282"/>
    </row>
    <row r="83" spans="1:24" ht="13.5" customHeight="1" x14ac:dyDescent="0.2">
      <c r="A83" s="282"/>
      <c r="B83" s="282"/>
      <c r="C83" s="282"/>
      <c r="D83" s="282"/>
      <c r="E83" s="282"/>
      <c r="F83" s="282"/>
      <c r="G83" s="282"/>
      <c r="H83" s="282"/>
      <c r="I83" s="282"/>
      <c r="J83" s="282"/>
      <c r="K83" s="282"/>
      <c r="L83" s="282"/>
      <c r="M83" s="282"/>
      <c r="N83" s="282"/>
      <c r="O83" s="282"/>
      <c r="P83" s="282"/>
      <c r="Q83" s="282"/>
      <c r="R83" s="282"/>
      <c r="S83" s="282"/>
      <c r="T83" s="282"/>
      <c r="U83" s="282"/>
      <c r="V83" s="282"/>
      <c r="W83" s="282"/>
      <c r="X83" s="282"/>
    </row>
    <row r="84" spans="1:24" ht="13.5" customHeight="1" x14ac:dyDescent="0.2">
      <c r="A84" s="282"/>
      <c r="B84" s="282"/>
      <c r="C84" s="282"/>
      <c r="D84" s="282"/>
      <c r="E84" s="282"/>
      <c r="F84" s="282"/>
      <c r="G84" s="282"/>
      <c r="H84" s="282"/>
      <c r="I84" s="282"/>
      <c r="J84" s="282"/>
      <c r="K84" s="282"/>
      <c r="L84" s="282"/>
      <c r="M84" s="282"/>
      <c r="N84" s="282"/>
      <c r="O84" s="282"/>
      <c r="P84" s="282"/>
      <c r="Q84" s="282"/>
      <c r="R84" s="282"/>
      <c r="S84" s="282"/>
      <c r="T84" s="282"/>
      <c r="U84" s="282"/>
      <c r="V84" s="282"/>
      <c r="W84" s="282"/>
      <c r="X84" s="282"/>
    </row>
    <row r="85" spans="1:24" ht="13.5" customHeight="1" x14ac:dyDescent="0.2">
      <c r="A85" s="282"/>
      <c r="B85" s="282"/>
      <c r="C85" s="282"/>
      <c r="D85" s="282"/>
      <c r="E85" s="282"/>
      <c r="F85" s="282"/>
      <c r="G85" s="282"/>
      <c r="H85" s="282"/>
      <c r="I85" s="282"/>
      <c r="J85" s="282"/>
      <c r="K85" s="282"/>
      <c r="L85" s="282"/>
      <c r="M85" s="282"/>
      <c r="N85" s="282"/>
      <c r="O85" s="282"/>
      <c r="P85" s="282"/>
      <c r="Q85" s="282"/>
      <c r="R85" s="282"/>
      <c r="S85" s="282"/>
      <c r="T85" s="282"/>
      <c r="U85" s="282"/>
      <c r="V85" s="282"/>
      <c r="W85" s="282"/>
      <c r="X85" s="282"/>
    </row>
    <row r="86" spans="1:24" ht="13.5" customHeight="1" x14ac:dyDescent="0.2">
      <c r="A86" s="282"/>
      <c r="B86" s="282"/>
      <c r="C86" s="282"/>
      <c r="D86" s="282"/>
      <c r="E86" s="282"/>
      <c r="F86" s="282"/>
      <c r="G86" s="282"/>
      <c r="H86" s="282"/>
      <c r="I86" s="282"/>
      <c r="J86" s="282"/>
      <c r="K86" s="282"/>
      <c r="L86" s="282"/>
      <c r="M86" s="282"/>
      <c r="N86" s="282"/>
      <c r="O86" s="282"/>
      <c r="P86" s="282"/>
      <c r="Q86" s="282"/>
      <c r="R86" s="282"/>
      <c r="S86" s="282"/>
      <c r="T86" s="282"/>
      <c r="U86" s="282"/>
      <c r="V86" s="282"/>
      <c r="W86" s="282"/>
      <c r="X86" s="282"/>
    </row>
    <row r="87" spans="1:24" ht="13.5" customHeight="1" x14ac:dyDescent="0.2">
      <c r="A87" s="282"/>
      <c r="B87" s="282"/>
      <c r="C87" s="282"/>
      <c r="D87" s="282"/>
      <c r="E87" s="282"/>
      <c r="F87" s="282"/>
      <c r="G87" s="282"/>
      <c r="H87" s="282"/>
      <c r="I87" s="282"/>
      <c r="J87" s="282"/>
      <c r="K87" s="282"/>
      <c r="L87" s="282"/>
      <c r="M87" s="282"/>
      <c r="N87" s="282"/>
      <c r="O87" s="282"/>
      <c r="P87" s="282"/>
      <c r="Q87" s="282"/>
      <c r="R87" s="282"/>
      <c r="S87" s="282"/>
      <c r="T87" s="282"/>
      <c r="U87" s="282"/>
      <c r="V87" s="282"/>
      <c r="W87" s="282"/>
      <c r="X87" s="282"/>
    </row>
    <row r="88" spans="1:24" ht="13.5" customHeight="1" x14ac:dyDescent="0.2">
      <c r="A88" s="282"/>
      <c r="B88" s="282"/>
      <c r="C88" s="282"/>
      <c r="D88" s="282"/>
      <c r="E88" s="282"/>
      <c r="F88" s="282"/>
      <c r="G88" s="282"/>
      <c r="H88" s="282"/>
    </row>
    <row r="89" spans="1:24" ht="13.5" customHeight="1" x14ac:dyDescent="0.2">
      <c r="A89" s="282"/>
      <c r="B89" s="282"/>
      <c r="C89" s="282"/>
      <c r="D89" s="282"/>
      <c r="E89" s="282"/>
      <c r="F89" s="282"/>
      <c r="G89" s="282"/>
      <c r="H89" s="282"/>
    </row>
  </sheetData>
  <mergeCells count="33">
    <mergeCell ref="F6:G6"/>
    <mergeCell ref="A8:B8"/>
    <mergeCell ref="A1:D1"/>
    <mergeCell ref="E1:H1"/>
    <mergeCell ref="A3:B3"/>
    <mergeCell ref="C3:D3"/>
    <mergeCell ref="A4:B4"/>
    <mergeCell ref="C4:D4"/>
    <mergeCell ref="A9:C9"/>
    <mergeCell ref="A10:C10"/>
    <mergeCell ref="A5:B5"/>
    <mergeCell ref="C5:D5"/>
    <mergeCell ref="A6:B6"/>
    <mergeCell ref="A16:B16"/>
    <mergeCell ref="A17:B17"/>
    <mergeCell ref="A19:B19"/>
    <mergeCell ref="A12:B12"/>
    <mergeCell ref="A13:B13"/>
    <mergeCell ref="A14:B14"/>
    <mergeCell ref="A15:B15"/>
    <mergeCell ref="A18:I18"/>
    <mergeCell ref="F31:H31"/>
    <mergeCell ref="A32:H37"/>
    <mergeCell ref="A25:C25"/>
    <mergeCell ref="A27:E27"/>
    <mergeCell ref="A29:E29"/>
    <mergeCell ref="F29:H29"/>
    <mergeCell ref="A31:E31"/>
    <mergeCell ref="A20:B20"/>
    <mergeCell ref="A21:B21"/>
    <mergeCell ref="A22:C22"/>
    <mergeCell ref="A23:C23"/>
    <mergeCell ref="A24:C24"/>
  </mergeCells>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V55"/>
  <sheetViews>
    <sheetView showGridLines="0" zoomScale="90" zoomScaleNormal="90" workbookViewId="0">
      <selection activeCell="C30" sqref="C30"/>
    </sheetView>
  </sheetViews>
  <sheetFormatPr defaultColWidth="10.140625" defaultRowHeight="15.95" customHeight="1" x14ac:dyDescent="0.2"/>
  <cols>
    <col min="1" max="1" width="21" style="20" customWidth="1"/>
    <col min="2" max="2" width="9.28515625" style="20" customWidth="1"/>
    <col min="3" max="3" width="8" style="20" customWidth="1"/>
    <col min="4" max="4" width="12.140625" style="20" customWidth="1"/>
    <col min="5" max="5" width="16.140625" style="20" customWidth="1"/>
    <col min="6" max="7" width="12.7109375" style="20" customWidth="1"/>
    <col min="8" max="8" width="12.140625" style="20" customWidth="1"/>
    <col min="9" max="256" width="10.140625" style="20" customWidth="1"/>
  </cols>
  <sheetData>
    <row r="1" spans="1:8" ht="15.95" customHeight="1" thickBot="1" x14ac:dyDescent="0.25">
      <c r="A1" s="717" t="s">
        <v>13</v>
      </c>
      <c r="B1" s="632"/>
      <c r="C1" s="633"/>
      <c r="D1" s="634"/>
      <c r="E1" s="635" t="s">
        <v>14</v>
      </c>
      <c r="F1" s="632"/>
      <c r="G1" s="636"/>
      <c r="H1" s="588"/>
    </row>
    <row r="2" spans="1:8" ht="15.95" customHeight="1" thickBot="1" x14ac:dyDescent="0.25">
      <c r="A2" s="303"/>
      <c r="B2" s="304"/>
      <c r="C2" s="305"/>
      <c r="D2" s="21"/>
      <c r="E2" s="22"/>
      <c r="F2" s="23"/>
      <c r="G2" s="23"/>
      <c r="H2" s="24"/>
    </row>
    <row r="3" spans="1:8" ht="15.95" customHeight="1" thickBot="1" x14ac:dyDescent="0.25">
      <c r="A3" s="719" t="s">
        <v>15</v>
      </c>
      <c r="B3" s="720"/>
      <c r="C3" s="308"/>
      <c r="D3" s="440" t="s">
        <v>16</v>
      </c>
      <c r="E3" s="718" t="s">
        <v>17</v>
      </c>
      <c r="F3" s="642"/>
      <c r="G3" s="724"/>
      <c r="H3" s="642"/>
    </row>
    <row r="4" spans="1:8" ht="15.95" customHeight="1" thickBot="1" x14ac:dyDescent="0.25">
      <c r="A4" s="721" t="s">
        <v>18</v>
      </c>
      <c r="B4" s="602"/>
      <c r="C4" s="309"/>
      <c r="D4" s="440" t="s">
        <v>16</v>
      </c>
      <c r="E4" s="718" t="s">
        <v>143</v>
      </c>
      <c r="F4" s="642"/>
      <c r="G4" s="643">
        <v>750</v>
      </c>
      <c r="H4" s="727"/>
    </row>
    <row r="5" spans="1:8" ht="15.95" customHeight="1" thickBot="1" x14ac:dyDescent="0.25">
      <c r="A5" s="721" t="s">
        <v>19</v>
      </c>
      <c r="B5" s="602"/>
      <c r="C5" s="309"/>
      <c r="D5" s="440" t="s">
        <v>16</v>
      </c>
      <c r="E5" s="718" t="s">
        <v>1</v>
      </c>
      <c r="F5" s="642"/>
      <c r="G5" s="728">
        <v>37</v>
      </c>
      <c r="H5" s="602"/>
    </row>
    <row r="6" spans="1:8" ht="15.95" customHeight="1" thickBot="1" x14ac:dyDescent="0.25">
      <c r="A6" s="725" t="s">
        <v>20</v>
      </c>
      <c r="B6" s="726"/>
      <c r="C6" s="310">
        <v>1</v>
      </c>
      <c r="D6" s="302" t="s">
        <v>16</v>
      </c>
      <c r="E6" s="28">
        <f>G4/0.37</f>
        <v>2027.0270270270271</v>
      </c>
      <c r="F6" s="722"/>
      <c r="G6" s="723"/>
      <c r="H6" s="24"/>
    </row>
    <row r="7" spans="1:8" ht="15.95" customHeight="1" thickBot="1" x14ac:dyDescent="0.25">
      <c r="A7" s="301" t="str">
        <f>IF(C8+C12+C16+C19&gt;1,"Du skal kun skrive i 1 af de 4 felter for anciennitet",".")</f>
        <v>.</v>
      </c>
      <c r="B7" s="306"/>
      <c r="C7" s="313"/>
      <c r="D7" s="29"/>
      <c r="E7" s="30" t="s">
        <v>188</v>
      </c>
      <c r="F7" s="30" t="s">
        <v>2</v>
      </c>
      <c r="G7" s="30" t="s">
        <v>3</v>
      </c>
      <c r="H7" s="31" t="s">
        <v>21</v>
      </c>
    </row>
    <row r="8" spans="1:8" ht="15.95" customHeight="1" thickBot="1" x14ac:dyDescent="0.25">
      <c r="A8" s="689" t="s">
        <v>22</v>
      </c>
      <c r="B8" s="690"/>
      <c r="C8" s="314"/>
      <c r="D8" s="289" t="s">
        <v>138</v>
      </c>
      <c r="E8" s="32" t="s">
        <v>23</v>
      </c>
      <c r="F8" s="33">
        <f>DATABANK!B31*G5/37</f>
        <v>389754</v>
      </c>
      <c r="G8" s="33">
        <f t="shared" ref="G8:G22" si="0">ROUND(F8/12,2)</f>
        <v>32479.5</v>
      </c>
      <c r="H8" s="34"/>
    </row>
    <row r="9" spans="1:8" ht="15.95" customHeight="1" x14ac:dyDescent="0.2">
      <c r="A9" s="698" t="s">
        <v>172</v>
      </c>
      <c r="B9" s="699"/>
      <c r="C9" s="700"/>
      <c r="D9" s="311">
        <f>DATABANK!C57</f>
        <v>4732.95</v>
      </c>
      <c r="E9" s="36" t="s">
        <v>4</v>
      </c>
      <c r="F9" s="17">
        <f>C8*G5/37*D9</f>
        <v>0</v>
      </c>
      <c r="G9" s="17">
        <f t="shared" si="0"/>
        <v>0</v>
      </c>
      <c r="H9" s="17"/>
    </row>
    <row r="10" spans="1:8" ht="15.95" customHeight="1" x14ac:dyDescent="0.2">
      <c r="A10" s="694" t="s">
        <v>180</v>
      </c>
      <c r="B10" s="608"/>
      <c r="C10" s="695"/>
      <c r="D10" s="342">
        <f>(DATABANK!B34-DATABANK!B31)</f>
        <v>16886</v>
      </c>
      <c r="E10" s="261" t="s">
        <v>4</v>
      </c>
      <c r="F10" s="262">
        <f>C8*G5/37*D10</f>
        <v>0</v>
      </c>
      <c r="G10" s="262">
        <f t="shared" si="0"/>
        <v>0</v>
      </c>
      <c r="H10" s="262"/>
    </row>
    <row r="11" spans="1:8" ht="15.95" customHeight="1" thickBot="1" x14ac:dyDescent="0.25">
      <c r="A11" s="694" t="s">
        <v>181</v>
      </c>
      <c r="B11" s="608"/>
      <c r="C11" s="695"/>
      <c r="D11" s="342">
        <f>IF(C3+C4+C5=0,(DATABANK!B35-DATABANK!B34),0)</f>
        <v>5805</v>
      </c>
      <c r="E11" s="261" t="s">
        <v>4</v>
      </c>
      <c r="F11" s="262">
        <f>C6*C8*G5/37*D11</f>
        <v>0</v>
      </c>
      <c r="G11" s="262">
        <f t="shared" si="0"/>
        <v>0</v>
      </c>
      <c r="H11" s="262"/>
    </row>
    <row r="12" spans="1:8" ht="15.95" customHeight="1" thickBot="1" x14ac:dyDescent="0.25">
      <c r="A12" s="686" t="s">
        <v>24</v>
      </c>
      <c r="B12" s="602"/>
      <c r="C12" s="309"/>
      <c r="D12" s="311">
        <f>(DATABANK!B35-DATABANK!B31)</f>
        <v>22691</v>
      </c>
      <c r="E12" s="536" t="s">
        <v>4</v>
      </c>
      <c r="F12" s="541">
        <f>C12*G5/37*D12</f>
        <v>0</v>
      </c>
      <c r="G12" s="542">
        <f t="shared" si="0"/>
        <v>0</v>
      </c>
      <c r="H12" s="538"/>
    </row>
    <row r="13" spans="1:8" ht="15.95" customHeight="1" x14ac:dyDescent="0.2">
      <c r="A13" s="696" t="s">
        <v>175</v>
      </c>
      <c r="B13" s="629"/>
      <c r="C13" s="697"/>
      <c r="D13" s="312">
        <f>DATABANK!C57</f>
        <v>4732.95</v>
      </c>
      <c r="E13" s="378" t="s">
        <v>4</v>
      </c>
      <c r="F13" s="543">
        <f>C12*G5/37*D13</f>
        <v>0</v>
      </c>
      <c r="G13" s="544">
        <f t="shared" si="0"/>
        <v>0</v>
      </c>
      <c r="H13" s="379"/>
    </row>
    <row r="14" spans="1:8" ht="15.95" customHeight="1" x14ac:dyDescent="0.2">
      <c r="A14" s="687" t="s">
        <v>180</v>
      </c>
      <c r="B14" s="619"/>
      <c r="C14" s="688"/>
      <c r="D14" s="342">
        <f>(DATABANK!B38-DATABANK!B35)</f>
        <v>18365</v>
      </c>
      <c r="E14" s="448" t="s">
        <v>4</v>
      </c>
      <c r="F14" s="545">
        <f>C12*G5/37*D14</f>
        <v>0</v>
      </c>
      <c r="G14" s="529">
        <f t="shared" si="0"/>
        <v>0</v>
      </c>
      <c r="H14" s="539"/>
    </row>
    <row r="15" spans="1:8" ht="15.95" customHeight="1" thickBot="1" x14ac:dyDescent="0.25">
      <c r="A15" s="691" t="s">
        <v>181</v>
      </c>
      <c r="B15" s="692"/>
      <c r="C15" s="693"/>
      <c r="D15" s="343">
        <f>IF(C3+C4+C5=0,(DATABANK!B39-DATABANK!B38),0)</f>
        <v>6303</v>
      </c>
      <c r="E15" s="537" t="s">
        <v>4</v>
      </c>
      <c r="F15" s="546">
        <f>C12*G5/37*D15</f>
        <v>0</v>
      </c>
      <c r="G15" s="534">
        <f t="shared" si="0"/>
        <v>0</v>
      </c>
      <c r="H15" s="540"/>
    </row>
    <row r="16" spans="1:8" ht="15.95" customHeight="1" thickBot="1" x14ac:dyDescent="0.25">
      <c r="A16" s="686" t="s">
        <v>26</v>
      </c>
      <c r="B16" s="602"/>
      <c r="C16" s="309"/>
      <c r="D16" s="311">
        <f>(DATABANK!B40-DATABANK!B31)</f>
        <v>53761</v>
      </c>
      <c r="E16" s="36" t="s">
        <v>4</v>
      </c>
      <c r="F16" s="255">
        <f>C16*G5/37*D16</f>
        <v>0</v>
      </c>
      <c r="G16" s="255">
        <f t="shared" si="0"/>
        <v>0</v>
      </c>
      <c r="H16" s="17"/>
    </row>
    <row r="17" spans="1:12" ht="15.95" customHeight="1" x14ac:dyDescent="0.2">
      <c r="A17" s="687" t="s">
        <v>180</v>
      </c>
      <c r="B17" s="619"/>
      <c r="C17" s="688"/>
      <c r="D17" s="342">
        <f>(DATABANK!B43-DATABANK!B40)</f>
        <v>23233</v>
      </c>
      <c r="E17" s="261" t="s">
        <v>4</v>
      </c>
      <c r="F17" s="262">
        <f>C16*G5/37*D17</f>
        <v>0</v>
      </c>
      <c r="G17" s="262">
        <f t="shared" si="0"/>
        <v>0</v>
      </c>
      <c r="H17" s="262"/>
    </row>
    <row r="18" spans="1:12" ht="15.95" customHeight="1" x14ac:dyDescent="0.2">
      <c r="A18" s="691" t="s">
        <v>181</v>
      </c>
      <c r="B18" s="692"/>
      <c r="C18" s="693"/>
      <c r="D18" s="343">
        <f>IF(C3+C4+C5=0,(DATABANK!B44-DATABANK!B43),0)</f>
        <v>10428</v>
      </c>
      <c r="E18" s="344" t="s">
        <v>4</v>
      </c>
      <c r="F18" s="345">
        <f>C16*G5/37*D18</f>
        <v>0</v>
      </c>
      <c r="G18" s="345">
        <f t="shared" si="0"/>
        <v>0</v>
      </c>
      <c r="H18" s="345"/>
    </row>
    <row r="19" spans="1:12" ht="15.95" customHeight="1" x14ac:dyDescent="0.2">
      <c r="A19" s="686" t="s">
        <v>27</v>
      </c>
      <c r="B19" s="602"/>
      <c r="C19" s="309">
        <v>1</v>
      </c>
      <c r="D19" s="311">
        <f>D16</f>
        <v>53761</v>
      </c>
      <c r="E19" s="36" t="s">
        <v>4</v>
      </c>
      <c r="F19" s="17">
        <f>C19*G5/37*D19</f>
        <v>53761</v>
      </c>
      <c r="G19" s="17">
        <f t="shared" si="0"/>
        <v>4480.08</v>
      </c>
      <c r="H19" s="17"/>
    </row>
    <row r="20" spans="1:12" ht="15.95" customHeight="1" x14ac:dyDescent="0.2">
      <c r="A20" s="715" t="s">
        <v>174</v>
      </c>
      <c r="B20" s="629"/>
      <c r="C20" s="697"/>
      <c r="D20" s="312">
        <f>DATABANK!C61</f>
        <v>15776.5</v>
      </c>
      <c r="E20" s="39" t="s">
        <v>4</v>
      </c>
      <c r="F20" s="18">
        <f>C19*G5/37*D20</f>
        <v>15776.5</v>
      </c>
      <c r="G20" s="18">
        <f t="shared" si="0"/>
        <v>1314.71</v>
      </c>
      <c r="H20" s="18"/>
    </row>
    <row r="21" spans="1:12" ht="15.95" customHeight="1" x14ac:dyDescent="0.2">
      <c r="A21" s="687" t="s">
        <v>180</v>
      </c>
      <c r="B21" s="619"/>
      <c r="C21" s="688"/>
      <c r="D21" s="342">
        <f>D17</f>
        <v>23233</v>
      </c>
      <c r="E21" s="261" t="s">
        <v>4</v>
      </c>
      <c r="F21" s="262">
        <f>C19*G5/37*D21</f>
        <v>23233</v>
      </c>
      <c r="G21" s="262">
        <f t="shared" si="0"/>
        <v>1936.08</v>
      </c>
      <c r="H21" s="262"/>
    </row>
    <row r="22" spans="1:12" ht="15.95" customHeight="1" thickBot="1" x14ac:dyDescent="0.25">
      <c r="A22" s="710" t="s">
        <v>181</v>
      </c>
      <c r="B22" s="711"/>
      <c r="C22" s="712"/>
      <c r="D22" s="343">
        <f>D18</f>
        <v>10428</v>
      </c>
      <c r="E22" s="344" t="s">
        <v>4</v>
      </c>
      <c r="F22" s="345">
        <f>C19*G5/37*D22</f>
        <v>10428</v>
      </c>
      <c r="G22" s="345">
        <f t="shared" si="0"/>
        <v>869</v>
      </c>
      <c r="H22" s="345"/>
    </row>
    <row r="23" spans="1:12" ht="15.95" customHeight="1" thickBot="1" x14ac:dyDescent="0.25">
      <c r="A23" s="295"/>
      <c r="B23" s="296"/>
      <c r="C23" s="297"/>
      <c r="D23" s="45"/>
      <c r="E23" s="44"/>
      <c r="F23" s="46"/>
      <c r="G23" s="46"/>
      <c r="H23" s="47"/>
    </row>
    <row r="24" spans="1:12" ht="15.95" customHeight="1" thickBot="1" x14ac:dyDescent="0.25">
      <c r="A24" s="621" t="s">
        <v>132</v>
      </c>
      <c r="B24" s="622"/>
      <c r="C24" s="265"/>
      <c r="D24" s="266">
        <f>DATABANK!C128</f>
        <v>7888.25</v>
      </c>
      <c r="E24" s="267" t="s">
        <v>5</v>
      </c>
      <c r="F24" s="268">
        <f t="shared" ref="F24:F28" si="1">D24*C24</f>
        <v>0</v>
      </c>
      <c r="G24" s="268">
        <f t="shared" ref="G24:G30" si="2">ROUND(F24/12,2)</f>
        <v>0</v>
      </c>
      <c r="H24" s="268"/>
    </row>
    <row r="25" spans="1:12" ht="15.95" customHeight="1" thickBot="1" x14ac:dyDescent="0.25">
      <c r="A25" s="623" t="s">
        <v>133</v>
      </c>
      <c r="B25" s="624"/>
      <c r="C25" s="265"/>
      <c r="D25" s="269">
        <f>DATABANK!C98</f>
        <v>11359.08</v>
      </c>
      <c r="E25" s="261" t="s">
        <v>5</v>
      </c>
      <c r="F25" s="262">
        <f t="shared" si="1"/>
        <v>0</v>
      </c>
      <c r="G25" s="262">
        <f t="shared" si="2"/>
        <v>0</v>
      </c>
      <c r="H25" s="262"/>
    </row>
    <row r="26" spans="1:12" ht="15.95" customHeight="1" thickBot="1" x14ac:dyDescent="0.25">
      <c r="A26" s="623" t="s">
        <v>134</v>
      </c>
      <c r="B26" s="624"/>
      <c r="C26" s="265"/>
      <c r="D26" s="269">
        <f>DATABANK!C84</f>
        <v>15776.5</v>
      </c>
      <c r="E26" s="261" t="s">
        <v>5</v>
      </c>
      <c r="F26" s="262">
        <f t="shared" si="1"/>
        <v>0</v>
      </c>
      <c r="G26" s="262">
        <f t="shared" si="2"/>
        <v>0</v>
      </c>
      <c r="H26" s="262"/>
    </row>
    <row r="27" spans="1:12" ht="15.95" customHeight="1" thickBot="1" x14ac:dyDescent="0.25">
      <c r="A27" s="623" t="s">
        <v>135</v>
      </c>
      <c r="B27" s="624"/>
      <c r="C27" s="265"/>
      <c r="D27" s="269">
        <f>DATABANK!C85</f>
        <v>157.77000000000001</v>
      </c>
      <c r="E27" s="261" t="s">
        <v>9</v>
      </c>
      <c r="F27" s="262">
        <f t="shared" si="1"/>
        <v>0</v>
      </c>
      <c r="G27" s="262">
        <f t="shared" si="2"/>
        <v>0</v>
      </c>
      <c r="H27" s="262"/>
    </row>
    <row r="28" spans="1:12" ht="15.95" customHeight="1" thickBot="1" x14ac:dyDescent="0.25">
      <c r="A28" s="623" t="s">
        <v>136</v>
      </c>
      <c r="B28" s="624"/>
      <c r="C28" s="265"/>
      <c r="D28" s="269">
        <f>DATABANK!C89</f>
        <v>4732.95</v>
      </c>
      <c r="E28" s="261" t="s">
        <v>5</v>
      </c>
      <c r="F28" s="262">
        <f t="shared" si="1"/>
        <v>0</v>
      </c>
      <c r="G28" s="262">
        <f t="shared" si="2"/>
        <v>0</v>
      </c>
      <c r="H28" s="262"/>
    </row>
    <row r="29" spans="1:12" ht="15.95" customHeight="1" thickBot="1" x14ac:dyDescent="0.25">
      <c r="A29" s="611" t="s">
        <v>137</v>
      </c>
      <c r="B29" s="716"/>
      <c r="C29" s="287"/>
      <c r="D29" s="341">
        <f>DATABANK!C90</f>
        <v>2366.48</v>
      </c>
      <c r="E29" s="270" t="s">
        <v>5</v>
      </c>
      <c r="F29" s="271">
        <f>D29*C29</f>
        <v>0</v>
      </c>
      <c r="G29" s="271">
        <f>ROUND(F29/12,2)</f>
        <v>0</v>
      </c>
      <c r="H29" s="271"/>
    </row>
    <row r="30" spans="1:12" ht="15.95" customHeight="1" thickBot="1" x14ac:dyDescent="0.25">
      <c r="A30" s="713" t="s">
        <v>159</v>
      </c>
      <c r="B30" s="714"/>
      <c r="C30" s="285"/>
      <c r="D30" s="283">
        <f>DATABANK!C115</f>
        <v>15776.5</v>
      </c>
      <c r="E30" s="254" t="s">
        <v>5</v>
      </c>
      <c r="F30" s="255">
        <f>D30*C30*G5/37</f>
        <v>0</v>
      </c>
      <c r="G30" s="255">
        <f t="shared" si="2"/>
        <v>0</v>
      </c>
      <c r="H30" s="255"/>
      <c r="K30" s="441" t="s">
        <v>149</v>
      </c>
    </row>
    <row r="31" spans="1:12" ht="15.95" customHeight="1" thickBot="1" x14ac:dyDescent="0.25">
      <c r="A31" s="51"/>
      <c r="B31" s="52"/>
      <c r="C31" s="284"/>
      <c r="D31" s="53"/>
      <c r="E31" s="54"/>
      <c r="F31" s="53"/>
      <c r="G31" s="53"/>
      <c r="H31" s="47"/>
      <c r="L31" s="20" t="s">
        <v>150</v>
      </c>
    </row>
    <row r="32" spans="1:12" ht="15.95" customHeight="1" thickBot="1" x14ac:dyDescent="0.25">
      <c r="A32" s="613" t="s">
        <v>29</v>
      </c>
      <c r="B32" s="614"/>
      <c r="C32" s="25"/>
      <c r="D32" s="48"/>
      <c r="E32" s="36"/>
      <c r="F32" s="582">
        <f>ROUND(C32*D32,2)</f>
        <v>0</v>
      </c>
      <c r="G32" s="17">
        <f>ROUND(F32/12,2)</f>
        <v>0</v>
      </c>
      <c r="H32" s="17"/>
    </row>
    <row r="33" spans="1:8" ht="15.95" customHeight="1" thickBot="1" x14ac:dyDescent="0.25">
      <c r="A33" s="704" t="s">
        <v>193</v>
      </c>
      <c r="B33" s="610"/>
      <c r="C33" s="25"/>
      <c r="D33" s="50">
        <f>DATABANK!C109</f>
        <v>40.770000000000003</v>
      </c>
      <c r="E33" s="42" t="s">
        <v>11</v>
      </c>
      <c r="F33" s="467">
        <f t="shared" ref="F33" si="3">ROUND(C33*D33,2)</f>
        <v>0</v>
      </c>
      <c r="G33" s="19">
        <f>ROUND(F33/12,2)</f>
        <v>0</v>
      </c>
      <c r="H33" s="19"/>
    </row>
    <row r="34" spans="1:8" ht="15.95" customHeight="1" thickBot="1" x14ac:dyDescent="0.25">
      <c r="A34" s="679"/>
      <c r="B34" s="680"/>
      <c r="C34" s="680"/>
      <c r="D34" s="434"/>
      <c r="E34" s="476"/>
      <c r="F34" s="434"/>
      <c r="G34" s="434"/>
      <c r="H34" s="434"/>
    </row>
    <row r="35" spans="1:8" ht="15.95" customHeight="1" x14ac:dyDescent="0.2">
      <c r="A35" s="705" t="s">
        <v>141</v>
      </c>
      <c r="B35" s="706"/>
      <c r="C35" s="706"/>
      <c r="D35" s="458">
        <f>DATABANK!C70</f>
        <v>20509.45</v>
      </c>
      <c r="E35" s="477" t="s">
        <v>4</v>
      </c>
      <c r="F35" s="435">
        <f>(C3+C4+C6)*G5/37*D35</f>
        <v>20509.45</v>
      </c>
      <c r="G35" s="435">
        <f t="shared" ref="G35:G46" si="4">ROUND(F35/12,2)</f>
        <v>1709.12</v>
      </c>
      <c r="H35" s="478"/>
    </row>
    <row r="36" spans="1:8" ht="15.95" customHeight="1" x14ac:dyDescent="0.2">
      <c r="A36" s="707" t="s">
        <v>32</v>
      </c>
      <c r="B36" s="708"/>
      <c r="C36" s="709"/>
      <c r="D36" s="59">
        <f>DATABANK!C71</f>
        <v>141.99</v>
      </c>
      <c r="E36" s="378" t="s">
        <v>11</v>
      </c>
      <c r="F36" s="449">
        <f>ROUNDUP(2*MAX(G4-G5/0.37/100*750,0),0)/2*D36*(C6+C4+C3)</f>
        <v>0</v>
      </c>
      <c r="G36" s="436">
        <f t="shared" si="4"/>
        <v>0</v>
      </c>
      <c r="H36" s="479"/>
    </row>
    <row r="37" spans="1:8" ht="15.95" customHeight="1" x14ac:dyDescent="0.2">
      <c r="A37" s="459" t="s">
        <v>178</v>
      </c>
      <c r="B37" s="446" t="s">
        <v>0</v>
      </c>
      <c r="C37" s="447"/>
      <c r="D37" s="59">
        <f>DATABANK!C107</f>
        <v>29.85</v>
      </c>
      <c r="E37" s="378" t="s">
        <v>11</v>
      </c>
      <c r="F37" s="450">
        <f>IF(C3+C4=1,G4,0)*D37</f>
        <v>0</v>
      </c>
      <c r="G37" s="436">
        <f t="shared" si="4"/>
        <v>0</v>
      </c>
      <c r="H37" s="479"/>
    </row>
    <row r="38" spans="1:8" ht="15.95" customHeight="1" x14ac:dyDescent="0.2">
      <c r="A38" s="480" t="s">
        <v>187</v>
      </c>
      <c r="B38" s="444"/>
      <c r="C38" s="445"/>
      <c r="D38" s="38">
        <f>DATABANK!C100</f>
        <v>157.77000000000001</v>
      </c>
      <c r="E38" s="378" t="s">
        <v>11</v>
      </c>
      <c r="F38" s="449">
        <f>ROUNDUP(2*MAX(G4-G5/0.37/100*680,0),0)/2*D38*(C5)</f>
        <v>0</v>
      </c>
      <c r="G38" s="436">
        <f t="shared" si="4"/>
        <v>0</v>
      </c>
      <c r="H38" s="479"/>
    </row>
    <row r="39" spans="1:8" ht="15.95" customHeight="1" x14ac:dyDescent="0.2">
      <c r="A39" s="681" t="s">
        <v>155</v>
      </c>
      <c r="B39" s="682"/>
      <c r="C39" s="682"/>
      <c r="D39" s="346">
        <f>DATABANK!C92</f>
        <v>7099.43</v>
      </c>
      <c r="E39" s="448" t="s">
        <v>4</v>
      </c>
      <c r="F39" s="439">
        <f>IF((C6=1)*AND(C30=0),D39,0)</f>
        <v>7099.43</v>
      </c>
      <c r="G39" s="421">
        <f t="shared" si="4"/>
        <v>591.62</v>
      </c>
      <c r="H39" s="481"/>
    </row>
    <row r="40" spans="1:8" ht="15.95" customHeight="1" x14ac:dyDescent="0.2">
      <c r="A40" s="482" t="s">
        <v>156</v>
      </c>
      <c r="B40" s="432"/>
      <c r="C40" s="433"/>
      <c r="D40" s="346">
        <f>DATABANK!C93</f>
        <v>0</v>
      </c>
      <c r="E40" s="448" t="s">
        <v>4</v>
      </c>
      <c r="F40" s="439">
        <f>IF((C6=1)*AND(C30=1),D40,0)</f>
        <v>0</v>
      </c>
      <c r="G40" s="421">
        <f t="shared" si="4"/>
        <v>0</v>
      </c>
      <c r="H40" s="481"/>
    </row>
    <row r="41" spans="1:8" ht="15.95" customHeight="1" x14ac:dyDescent="0.2">
      <c r="A41" s="482" t="s">
        <v>154</v>
      </c>
      <c r="B41" s="432"/>
      <c r="C41" s="433"/>
      <c r="D41" s="346">
        <f>DATABANK!C95</f>
        <v>3155.3</v>
      </c>
      <c r="E41" s="448" t="s">
        <v>4</v>
      </c>
      <c r="F41" s="439">
        <f>IF((C3+C4+C5=1)*AND(C30=0),D41,0)</f>
        <v>0</v>
      </c>
      <c r="G41" s="421">
        <f t="shared" si="4"/>
        <v>0</v>
      </c>
      <c r="H41" s="481"/>
    </row>
    <row r="42" spans="1:8" ht="15.95" customHeight="1" x14ac:dyDescent="0.2">
      <c r="A42" s="483" t="s">
        <v>153</v>
      </c>
      <c r="B42" s="430"/>
      <c r="C42" s="431"/>
      <c r="D42" s="346">
        <f>DATABANK!C96</f>
        <v>0</v>
      </c>
      <c r="E42" s="448" t="s">
        <v>4</v>
      </c>
      <c r="F42" s="439">
        <f>IF((C3+C4+C5=1)*AND(C30=1),D42,0)</f>
        <v>0</v>
      </c>
      <c r="G42" s="439">
        <f t="shared" si="4"/>
        <v>0</v>
      </c>
      <c r="H42" s="481"/>
    </row>
    <row r="43" spans="1:8" ht="15.95" customHeight="1" x14ac:dyDescent="0.2">
      <c r="A43" s="683" t="s">
        <v>6</v>
      </c>
      <c r="B43" s="684"/>
      <c r="C43" s="685"/>
      <c r="D43" s="342">
        <f>DATABANK!C79</f>
        <v>2524.2399999999998</v>
      </c>
      <c r="E43" s="448" t="s">
        <v>4</v>
      </c>
      <c r="F43" s="437">
        <f>D43</f>
        <v>2524.2399999999998</v>
      </c>
      <c r="G43" s="437">
        <f t="shared" si="4"/>
        <v>210.35</v>
      </c>
      <c r="H43" s="481"/>
    </row>
    <row r="44" spans="1:8" ht="15.95" customHeight="1" x14ac:dyDescent="0.2">
      <c r="A44" s="702" t="s">
        <v>173</v>
      </c>
      <c r="B44" s="703"/>
      <c r="C44" s="703"/>
      <c r="D44" s="38">
        <f>DATABANK!C101</f>
        <v>44647.5</v>
      </c>
      <c r="E44" s="378" t="s">
        <v>4</v>
      </c>
      <c r="F44" s="438">
        <f>C5*G5/37*D44</f>
        <v>0</v>
      </c>
      <c r="G44" s="438">
        <f t="shared" si="4"/>
        <v>0</v>
      </c>
      <c r="H44" s="479"/>
    </row>
    <row r="45" spans="1:8" ht="15.95" customHeight="1" x14ac:dyDescent="0.2">
      <c r="A45" s="701" t="s">
        <v>179</v>
      </c>
      <c r="B45" s="699"/>
      <c r="C45" s="699"/>
      <c r="D45" s="38">
        <f>DATABANK!C105</f>
        <v>29344.29</v>
      </c>
      <c r="E45" s="378" t="s">
        <v>4</v>
      </c>
      <c r="F45" s="438">
        <f>(C3+C4)*G5/37*D45</f>
        <v>0</v>
      </c>
      <c r="G45" s="438">
        <f t="shared" si="4"/>
        <v>0</v>
      </c>
      <c r="H45" s="479"/>
    </row>
    <row r="46" spans="1:8" ht="15.95" customHeight="1" thickBot="1" x14ac:dyDescent="0.25">
      <c r="A46" s="670" t="s">
        <v>33</v>
      </c>
      <c r="B46" s="671"/>
      <c r="C46" s="671"/>
      <c r="D46" s="339">
        <f>DATABANK!C80</f>
        <v>473.3</v>
      </c>
      <c r="E46" s="340" t="s">
        <v>4</v>
      </c>
      <c r="F46" s="484">
        <f>D46*C3</f>
        <v>0</v>
      </c>
      <c r="G46" s="484">
        <f t="shared" si="4"/>
        <v>0</v>
      </c>
      <c r="H46" s="485"/>
    </row>
    <row r="47" spans="1:8" ht="15.95" customHeight="1" thickBot="1" x14ac:dyDescent="0.25">
      <c r="A47" s="453"/>
      <c r="B47" s="454"/>
      <c r="C47" s="455"/>
      <c r="D47" s="456"/>
      <c r="E47" s="457"/>
      <c r="F47" s="405"/>
      <c r="G47" s="405"/>
      <c r="H47" s="405"/>
    </row>
    <row r="48" spans="1:8" ht="15.95" customHeight="1" thickBot="1" x14ac:dyDescent="0.25">
      <c r="A48" s="599" t="s">
        <v>34</v>
      </c>
      <c r="B48" s="587"/>
      <c r="C48" s="587"/>
      <c r="D48" s="587"/>
      <c r="E48" s="588"/>
      <c r="F48" s="33">
        <f>SUM(F8:F46)</f>
        <v>523085.62</v>
      </c>
      <c r="G48" s="33">
        <f>ROUND(F48/12,2)</f>
        <v>43590.47</v>
      </c>
      <c r="H48" s="33">
        <f>SUM(H8:H46)</f>
        <v>0</v>
      </c>
    </row>
    <row r="49" spans="1:8" ht="15.95" customHeight="1" thickBot="1" x14ac:dyDescent="0.25">
      <c r="A49" s="66"/>
      <c r="B49" s="67"/>
      <c r="C49" s="68"/>
      <c r="D49" s="69"/>
      <c r="E49" s="70"/>
      <c r="F49" s="71"/>
      <c r="G49" s="72"/>
      <c r="H49" s="73"/>
    </row>
    <row r="50" spans="1:8" ht="15.95" customHeight="1" thickBot="1" x14ac:dyDescent="0.25">
      <c r="A50" s="600" t="s">
        <v>35</v>
      </c>
      <c r="B50" s="587"/>
      <c r="C50" s="587"/>
      <c r="D50" s="587"/>
      <c r="E50" s="588"/>
      <c r="F50" s="601">
        <f>H48-G48</f>
        <v>-43590.47</v>
      </c>
      <c r="G50" s="588"/>
      <c r="H50" s="602"/>
    </row>
    <row r="51" spans="1:8" ht="15.95" customHeight="1" thickBot="1" x14ac:dyDescent="0.25">
      <c r="A51" s="74"/>
      <c r="B51" s="75"/>
      <c r="C51" s="76"/>
      <c r="D51" s="77"/>
      <c r="E51" s="78"/>
      <c r="F51" s="79"/>
      <c r="G51" s="79"/>
      <c r="H51" s="80"/>
    </row>
    <row r="52" spans="1:8" ht="15.95" customHeight="1" thickBot="1" x14ac:dyDescent="0.25">
      <c r="A52" s="586" t="s">
        <v>36</v>
      </c>
      <c r="B52" s="587"/>
      <c r="C52" s="587"/>
      <c r="D52" s="587"/>
      <c r="E52" s="588"/>
      <c r="F52" s="589"/>
      <c r="G52" s="587"/>
      <c r="H52" s="588"/>
    </row>
    <row r="53" spans="1:8" ht="15.95" customHeight="1" x14ac:dyDescent="0.2">
      <c r="A53" s="590"/>
      <c r="B53" s="591"/>
      <c r="C53" s="591"/>
      <c r="D53" s="591"/>
      <c r="E53" s="591"/>
      <c r="F53" s="591"/>
      <c r="G53" s="591"/>
      <c r="H53" s="592"/>
    </row>
    <row r="54" spans="1:8" ht="15.95" customHeight="1" x14ac:dyDescent="0.2">
      <c r="A54" s="593"/>
      <c r="B54" s="594"/>
      <c r="C54" s="594"/>
      <c r="D54" s="594"/>
      <c r="E54" s="594"/>
      <c r="F54" s="594"/>
      <c r="G54" s="594"/>
      <c r="H54" s="595"/>
    </row>
    <row r="55" spans="1:8" ht="15.95" customHeight="1" thickBot="1" x14ac:dyDescent="0.25">
      <c r="A55" s="596"/>
      <c r="B55" s="597"/>
      <c r="C55" s="597"/>
      <c r="D55" s="597"/>
      <c r="E55" s="597"/>
      <c r="F55" s="597"/>
      <c r="G55" s="597"/>
      <c r="H55" s="598"/>
    </row>
  </sheetData>
  <mergeCells count="51">
    <mergeCell ref="E1:H1"/>
    <mergeCell ref="A1:D1"/>
    <mergeCell ref="A10:C10"/>
    <mergeCell ref="E4:F4"/>
    <mergeCell ref="E3:F3"/>
    <mergeCell ref="A3:B3"/>
    <mergeCell ref="A4:B4"/>
    <mergeCell ref="A5:B5"/>
    <mergeCell ref="F6:G6"/>
    <mergeCell ref="G3:H3"/>
    <mergeCell ref="A6:B6"/>
    <mergeCell ref="G4:H4"/>
    <mergeCell ref="G5:H5"/>
    <mergeCell ref="E5:F5"/>
    <mergeCell ref="A53:H55"/>
    <mergeCell ref="A9:C9"/>
    <mergeCell ref="A24:B24"/>
    <mergeCell ref="A45:C45"/>
    <mergeCell ref="A44:C44"/>
    <mergeCell ref="A33:B33"/>
    <mergeCell ref="A32:B32"/>
    <mergeCell ref="A35:C35"/>
    <mergeCell ref="A36:C36"/>
    <mergeCell ref="F52:H52"/>
    <mergeCell ref="A22:C22"/>
    <mergeCell ref="A30:B30"/>
    <mergeCell ref="A20:C20"/>
    <mergeCell ref="A29:B29"/>
    <mergeCell ref="A15:C15"/>
    <mergeCell ref="A28:B28"/>
    <mergeCell ref="A12:B12"/>
    <mergeCell ref="A8:B8"/>
    <mergeCell ref="A18:C18"/>
    <mergeCell ref="A17:C17"/>
    <mergeCell ref="A11:C11"/>
    <mergeCell ref="A13:C13"/>
    <mergeCell ref="A27:B27"/>
    <mergeCell ref="A26:B26"/>
    <mergeCell ref="A25:B25"/>
    <mergeCell ref="A16:B16"/>
    <mergeCell ref="A14:C14"/>
    <mergeCell ref="A21:C21"/>
    <mergeCell ref="A19:B19"/>
    <mergeCell ref="A34:C34"/>
    <mergeCell ref="A52:E52"/>
    <mergeCell ref="F50:H50"/>
    <mergeCell ref="A50:E50"/>
    <mergeCell ref="A48:E48"/>
    <mergeCell ref="A39:C39"/>
    <mergeCell ref="A43:C43"/>
    <mergeCell ref="A46:C46"/>
  </mergeCells>
  <pageMargins left="1.01" right="0.78740200000000005" top="0.39" bottom="0.38" header="0" footer="0"/>
  <pageSetup scale="83"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V96"/>
  <sheetViews>
    <sheetView zoomScaleNormal="100" workbookViewId="0">
      <selection activeCell="C7" sqref="C7"/>
    </sheetView>
  </sheetViews>
  <sheetFormatPr defaultColWidth="10.140625" defaultRowHeight="13.5" customHeight="1" x14ac:dyDescent="0.2"/>
  <cols>
    <col min="1" max="1" width="21" style="20" customWidth="1"/>
    <col min="2" max="2" width="9.28515625" style="20" customWidth="1"/>
    <col min="3" max="3" width="7" style="20" customWidth="1"/>
    <col min="4" max="4" width="12.140625" style="20" customWidth="1"/>
    <col min="5" max="5" width="16.140625" style="20" customWidth="1"/>
    <col min="6" max="8" width="12.140625" style="20" customWidth="1"/>
    <col min="9" max="9" width="16.7109375" style="20" bestFit="1" customWidth="1"/>
    <col min="10" max="256" width="10.140625" style="20" customWidth="1"/>
  </cols>
  <sheetData>
    <row r="1" spans="1:24" ht="16.5" customHeight="1" thickBot="1" x14ac:dyDescent="0.25">
      <c r="A1" s="631" t="s">
        <v>140</v>
      </c>
      <c r="B1" s="632"/>
      <c r="C1" s="633"/>
      <c r="D1" s="634"/>
      <c r="E1" s="635" t="s">
        <v>14</v>
      </c>
      <c r="F1" s="632"/>
      <c r="G1" s="636"/>
      <c r="H1" s="588"/>
      <c r="I1" s="282"/>
      <c r="J1" s="282"/>
      <c r="K1" s="282"/>
      <c r="L1" s="282"/>
      <c r="M1" s="282"/>
      <c r="N1" s="282"/>
      <c r="O1" s="282"/>
      <c r="P1" s="282"/>
      <c r="Q1" s="282"/>
      <c r="R1" s="282"/>
      <c r="S1" s="282"/>
      <c r="T1" s="282"/>
      <c r="U1" s="282"/>
      <c r="V1" s="282"/>
      <c r="W1" s="282"/>
      <c r="X1" s="282"/>
    </row>
    <row r="2" spans="1:24" ht="16.5" customHeight="1" thickBot="1" x14ac:dyDescent="0.25">
      <c r="A2" s="347"/>
      <c r="B2" s="348"/>
      <c r="C2" s="349"/>
      <c r="D2" s="275"/>
      <c r="E2" s="350"/>
      <c r="F2" s="351"/>
      <c r="G2" s="351"/>
      <c r="H2" s="352"/>
      <c r="I2" s="282"/>
      <c r="J2" s="282"/>
      <c r="K2" s="282"/>
      <c r="L2" s="282"/>
      <c r="M2" s="282"/>
      <c r="N2" s="282"/>
      <c r="O2" s="282"/>
      <c r="P2" s="282"/>
      <c r="Q2" s="282"/>
      <c r="R2" s="282"/>
      <c r="S2" s="282"/>
      <c r="T2" s="282"/>
      <c r="U2" s="282"/>
      <c r="V2" s="282"/>
      <c r="W2" s="282"/>
      <c r="X2" s="282"/>
    </row>
    <row r="3" spans="1:24" ht="16.5" customHeight="1" thickBot="1" x14ac:dyDescent="0.25">
      <c r="A3" s="748" t="s">
        <v>15</v>
      </c>
      <c r="B3" s="602"/>
      <c r="C3" s="25"/>
      <c r="D3" s="26" t="s">
        <v>16</v>
      </c>
      <c r="E3" s="718" t="s">
        <v>17</v>
      </c>
      <c r="F3" s="642"/>
      <c r="G3" s="724"/>
      <c r="H3" s="642"/>
      <c r="I3" s="282"/>
      <c r="J3" s="282"/>
      <c r="K3" s="282"/>
      <c r="L3" s="282"/>
      <c r="M3" s="282"/>
      <c r="N3" s="282"/>
      <c r="O3" s="282"/>
      <c r="P3" s="282"/>
      <c r="Q3" s="282"/>
      <c r="R3" s="282"/>
      <c r="S3" s="282"/>
      <c r="T3" s="282"/>
      <c r="U3" s="282"/>
      <c r="V3" s="282"/>
      <c r="W3" s="282"/>
      <c r="X3" s="282"/>
    </row>
    <row r="4" spans="1:24" ht="16.5" customHeight="1" thickBot="1" x14ac:dyDescent="0.25">
      <c r="A4" s="748" t="s">
        <v>18</v>
      </c>
      <c r="B4" s="602"/>
      <c r="C4" s="25"/>
      <c r="D4" s="26" t="s">
        <v>16</v>
      </c>
      <c r="E4" s="718" t="s">
        <v>143</v>
      </c>
      <c r="F4" s="642"/>
      <c r="G4" s="678"/>
      <c r="H4" s="642"/>
      <c r="I4" s="282"/>
      <c r="J4" s="282"/>
      <c r="K4" s="282"/>
      <c r="L4" s="282"/>
      <c r="M4" s="282"/>
      <c r="N4" s="282"/>
      <c r="O4" s="282"/>
      <c r="P4" s="282"/>
      <c r="Q4" s="282"/>
      <c r="R4" s="282"/>
      <c r="S4" s="282"/>
      <c r="T4" s="282"/>
      <c r="U4" s="282"/>
      <c r="V4" s="282"/>
      <c r="W4" s="282"/>
      <c r="X4" s="282"/>
    </row>
    <row r="5" spans="1:24" ht="16.5" customHeight="1" thickBot="1" x14ac:dyDescent="0.25">
      <c r="A5" s="748" t="s">
        <v>19</v>
      </c>
      <c r="B5" s="602"/>
      <c r="C5" s="25"/>
      <c r="D5" s="26" t="s">
        <v>16</v>
      </c>
      <c r="E5" s="718" t="s">
        <v>1</v>
      </c>
      <c r="F5" s="642"/>
      <c r="G5" s="749">
        <v>37</v>
      </c>
      <c r="H5" s="750"/>
      <c r="I5" s="282"/>
      <c r="J5" s="282"/>
      <c r="K5" s="282"/>
      <c r="L5" s="282"/>
      <c r="M5" s="282"/>
      <c r="N5" s="282"/>
      <c r="O5" s="282"/>
      <c r="P5" s="282"/>
      <c r="Q5" s="282"/>
      <c r="R5" s="282"/>
      <c r="S5" s="282"/>
      <c r="T5" s="282"/>
      <c r="U5" s="282"/>
      <c r="V5" s="282"/>
      <c r="W5" s="282"/>
      <c r="X5" s="282"/>
    </row>
    <row r="6" spans="1:24" ht="16.5" customHeight="1" thickBot="1" x14ac:dyDescent="0.25">
      <c r="A6" s="748" t="s">
        <v>20</v>
      </c>
      <c r="B6" s="602"/>
      <c r="C6" s="25"/>
      <c r="D6" s="27" t="s">
        <v>16</v>
      </c>
      <c r="E6" s="353">
        <f>G4/0.37</f>
        <v>0</v>
      </c>
      <c r="F6" s="751"/>
      <c r="G6" s="752"/>
      <c r="H6" s="324"/>
      <c r="I6" s="282"/>
      <c r="J6" s="282"/>
      <c r="K6" s="282"/>
      <c r="L6" s="282"/>
      <c r="M6" s="282"/>
      <c r="N6" s="282"/>
      <c r="O6" s="282"/>
      <c r="P6" s="282"/>
      <c r="Q6" s="282"/>
      <c r="R6" s="282"/>
      <c r="S6" s="282"/>
      <c r="T6" s="282"/>
      <c r="U6" s="282"/>
      <c r="V6" s="282"/>
      <c r="W6" s="282"/>
      <c r="X6" s="282"/>
    </row>
    <row r="7" spans="1:24" ht="16.5" customHeight="1" thickBot="1" x14ac:dyDescent="0.25">
      <c r="A7" s="290"/>
      <c r="B7" s="291"/>
      <c r="C7" s="292" t="s">
        <v>149</v>
      </c>
      <c r="D7" s="293"/>
      <c r="E7" s="298" t="str">
        <f>DATABANK!B20</f>
        <v>01.10.2023</v>
      </c>
      <c r="F7" s="299" t="s">
        <v>2</v>
      </c>
      <c r="G7" s="299" t="s">
        <v>3</v>
      </c>
      <c r="H7" s="416" t="s">
        <v>21</v>
      </c>
      <c r="I7" s="409" t="s">
        <v>146</v>
      </c>
      <c r="J7" s="282"/>
      <c r="K7" s="282"/>
      <c r="L7" s="282"/>
      <c r="M7" s="282"/>
      <c r="N7" s="282"/>
      <c r="O7" s="282"/>
      <c r="P7" s="282"/>
      <c r="Q7" s="282"/>
      <c r="R7" s="282"/>
      <c r="S7" s="282"/>
      <c r="T7" s="282"/>
      <c r="U7" s="282"/>
      <c r="V7" s="282"/>
      <c r="W7" s="282"/>
      <c r="X7" s="282"/>
    </row>
    <row r="8" spans="1:24" ht="16.7" customHeight="1" x14ac:dyDescent="0.2">
      <c r="A8" s="676" t="s">
        <v>139</v>
      </c>
      <c r="B8" s="677"/>
      <c r="C8" s="316"/>
      <c r="D8" s="300" t="s">
        <v>138</v>
      </c>
      <c r="E8" s="469" t="s">
        <v>139</v>
      </c>
      <c r="F8" s="470">
        <f>DATABANK!B42*G5/37</f>
        <v>456600</v>
      </c>
      <c r="G8" s="470">
        <f t="shared" ref="G8:G10" si="0">ROUND(F8/12,2)</f>
        <v>38050</v>
      </c>
      <c r="H8" s="435"/>
      <c r="I8" s="371"/>
      <c r="J8" s="282"/>
      <c r="K8" s="282"/>
      <c r="L8" s="282"/>
      <c r="M8" s="282"/>
      <c r="N8" s="282"/>
      <c r="O8" s="282"/>
      <c r="P8" s="282"/>
      <c r="Q8" s="282"/>
      <c r="R8" s="282"/>
      <c r="S8" s="282"/>
      <c r="T8" s="282"/>
      <c r="U8" s="282"/>
      <c r="V8" s="282"/>
      <c r="W8" s="282"/>
      <c r="X8" s="282"/>
    </row>
    <row r="9" spans="1:24" ht="16.7" customHeight="1" x14ac:dyDescent="0.2">
      <c r="A9" s="698" t="s">
        <v>172</v>
      </c>
      <c r="B9" s="699"/>
      <c r="C9" s="699"/>
      <c r="D9" s="294">
        <f>DATABANK!C62</f>
        <v>20509.45</v>
      </c>
      <c r="E9" s="473" t="s">
        <v>4</v>
      </c>
      <c r="F9" s="436">
        <f>ROUND(G5/37*D9,2)</f>
        <v>20509.45</v>
      </c>
      <c r="G9" s="436">
        <f t="shared" si="0"/>
        <v>1709.12</v>
      </c>
      <c r="H9" s="436"/>
      <c r="I9" s="411"/>
      <c r="J9" s="282"/>
      <c r="K9" s="282"/>
      <c r="L9" s="282"/>
      <c r="M9" s="504"/>
      <c r="N9" s="282"/>
      <c r="O9" s="282"/>
      <c r="P9" s="282"/>
      <c r="Q9" s="282"/>
      <c r="R9" s="282"/>
      <c r="S9" s="282"/>
      <c r="T9" s="282"/>
      <c r="U9" s="282"/>
      <c r="V9" s="282"/>
      <c r="W9" s="282"/>
      <c r="X9" s="282"/>
    </row>
    <row r="10" spans="1:24" ht="16.7" customHeight="1" x14ac:dyDescent="0.2">
      <c r="A10" s="681" t="s">
        <v>180</v>
      </c>
      <c r="B10" s="682"/>
      <c r="C10" s="682"/>
      <c r="D10" s="346">
        <f>(DATABANK!B45-DATABANK!B42)</f>
        <v>31290</v>
      </c>
      <c r="E10" s="471" t="s">
        <v>4</v>
      </c>
      <c r="F10" s="472">
        <f>ROUND(G5/37*D10,2)</f>
        <v>31290</v>
      </c>
      <c r="G10" s="472">
        <f t="shared" si="0"/>
        <v>2607.5</v>
      </c>
      <c r="H10" s="472"/>
      <c r="I10" s="411"/>
      <c r="J10" s="282"/>
      <c r="K10" s="282"/>
      <c r="L10" s="282"/>
      <c r="M10" s="282"/>
      <c r="N10" s="282"/>
      <c r="O10" s="282"/>
      <c r="P10" s="282"/>
      <c r="Q10" s="282"/>
      <c r="R10" s="282"/>
      <c r="S10" s="282"/>
      <c r="T10" s="282"/>
      <c r="U10" s="282"/>
      <c r="V10" s="282"/>
      <c r="W10" s="282"/>
      <c r="X10" s="282"/>
    </row>
    <row r="11" spans="1:24" ht="16.7" customHeight="1" x14ac:dyDescent="0.2">
      <c r="A11" s="746" t="s">
        <v>185</v>
      </c>
      <c r="B11" s="747"/>
      <c r="C11" s="747"/>
      <c r="D11" s="419">
        <f>(DATABANK!B46-DATABANK!B45)</f>
        <v>11009</v>
      </c>
      <c r="E11" s="420" t="s">
        <v>4</v>
      </c>
      <c r="F11" s="421">
        <f>ROUND(C6*G5/37*D11,2)</f>
        <v>0</v>
      </c>
      <c r="G11" s="421">
        <f>ROUND(F11/12,2)</f>
        <v>0</v>
      </c>
      <c r="H11" s="421"/>
      <c r="I11" s="411"/>
      <c r="J11" s="282"/>
      <c r="K11" s="282"/>
      <c r="L11" s="282"/>
      <c r="M11" s="282"/>
      <c r="N11" s="282"/>
      <c r="O11" s="282"/>
      <c r="P11" s="282"/>
      <c r="Q11" s="282"/>
      <c r="R11" s="282"/>
      <c r="S11" s="282"/>
      <c r="T11" s="282"/>
      <c r="U11" s="282"/>
      <c r="V11" s="282"/>
      <c r="W11" s="282"/>
      <c r="X11" s="282"/>
    </row>
    <row r="12" spans="1:24" ht="16.7" customHeight="1" thickBot="1" x14ac:dyDescent="0.25">
      <c r="A12" s="474" t="s">
        <v>147</v>
      </c>
      <c r="B12" s="475"/>
      <c r="C12" s="495"/>
      <c r="D12" s="496">
        <f>(DATABANK!C60)</f>
        <v>11043.55</v>
      </c>
      <c r="E12" s="497" t="s">
        <v>4</v>
      </c>
      <c r="F12" s="498">
        <f>ROUND(G5/37*D12,2)</f>
        <v>11043.55</v>
      </c>
      <c r="G12" s="498">
        <f>ROUND(F12/12,2)</f>
        <v>920.3</v>
      </c>
      <c r="H12" s="499"/>
      <c r="I12" s="415">
        <f>0.173*G12</f>
        <v>159.21189999999999</v>
      </c>
      <c r="J12" s="282"/>
      <c r="K12" s="282"/>
      <c r="L12" s="282"/>
      <c r="M12" s="282"/>
      <c r="N12" s="282"/>
      <c r="O12" s="282"/>
      <c r="P12" s="282"/>
      <c r="Q12" s="282"/>
      <c r="R12" s="282"/>
      <c r="S12" s="282"/>
      <c r="T12" s="282"/>
      <c r="U12" s="282"/>
      <c r="V12" s="282"/>
      <c r="W12" s="282"/>
      <c r="X12" s="282"/>
    </row>
    <row r="13" spans="1:24" ht="15.75" customHeight="1" thickBot="1" x14ac:dyDescent="0.3">
      <c r="A13" s="333"/>
      <c r="B13" s="334"/>
      <c r="C13" s="335"/>
      <c r="D13" s="336"/>
      <c r="E13" s="335"/>
      <c r="F13" s="337"/>
      <c r="G13" s="337"/>
      <c r="H13" s="338"/>
      <c r="I13" s="410"/>
      <c r="J13" s="282"/>
      <c r="K13" s="282"/>
      <c r="L13" s="282"/>
      <c r="M13" s="501"/>
      <c r="N13" s="282"/>
      <c r="O13" s="282"/>
      <c r="P13" s="282"/>
      <c r="Q13" s="282"/>
      <c r="R13" s="282"/>
      <c r="S13" s="282"/>
      <c r="T13" s="282"/>
      <c r="U13" s="282"/>
      <c r="V13" s="282"/>
      <c r="W13" s="282"/>
      <c r="X13" s="282"/>
    </row>
    <row r="14" spans="1:24" ht="15.75" customHeight="1" thickBot="1" x14ac:dyDescent="0.25">
      <c r="A14" s="621" t="s">
        <v>132</v>
      </c>
      <c r="B14" s="622"/>
      <c r="C14" s="265"/>
      <c r="D14" s="266">
        <f>DATABANK!C128</f>
        <v>7888.25</v>
      </c>
      <c r="E14" s="267" t="s">
        <v>5</v>
      </c>
      <c r="F14" s="268">
        <f t="shared" ref="F14:F20" si="1">D14*C14</f>
        <v>0</v>
      </c>
      <c r="G14" s="268">
        <f t="shared" ref="G14:G20" si="2">ROUND(F14/12,2)</f>
        <v>0</v>
      </c>
      <c r="H14" s="268"/>
      <c r="I14" s="414">
        <f t="shared" ref="I14:I37" si="3">0.173*G14</f>
        <v>0</v>
      </c>
      <c r="J14" s="282"/>
      <c r="K14" s="282"/>
      <c r="L14" s="282"/>
      <c r="M14" s="282"/>
      <c r="N14" s="282"/>
      <c r="O14" s="282"/>
      <c r="P14" s="282"/>
      <c r="Q14" s="282"/>
      <c r="R14" s="282"/>
      <c r="S14" s="282"/>
      <c r="T14" s="282"/>
      <c r="U14" s="282"/>
      <c r="V14" s="282"/>
      <c r="W14" s="282"/>
      <c r="X14" s="282"/>
    </row>
    <row r="15" spans="1:24" ht="15.75" customHeight="1" thickBot="1" x14ac:dyDescent="0.25">
      <c r="A15" s="623" t="s">
        <v>133</v>
      </c>
      <c r="B15" s="624"/>
      <c r="C15" s="265"/>
      <c r="D15" s="269">
        <f>DATABANK!C98</f>
        <v>11359.08</v>
      </c>
      <c r="E15" s="261" t="s">
        <v>5</v>
      </c>
      <c r="F15" s="262">
        <f t="shared" si="1"/>
        <v>0</v>
      </c>
      <c r="G15" s="262">
        <f t="shared" si="2"/>
        <v>0</v>
      </c>
      <c r="H15" s="262"/>
      <c r="I15" s="414">
        <f t="shared" si="3"/>
        <v>0</v>
      </c>
      <c r="J15" s="282"/>
      <c r="K15" s="282"/>
      <c r="L15" s="282"/>
      <c r="M15" s="282"/>
      <c r="N15" s="282"/>
      <c r="O15" s="282"/>
      <c r="P15" s="282"/>
      <c r="Q15" s="282"/>
      <c r="R15" s="282"/>
      <c r="S15" s="282"/>
      <c r="T15" s="282"/>
      <c r="U15" s="282"/>
      <c r="V15" s="282"/>
      <c r="W15" s="282"/>
      <c r="X15" s="282"/>
    </row>
    <row r="16" spans="1:24" ht="15.75" customHeight="1" thickBot="1" x14ac:dyDescent="0.25">
      <c r="A16" s="623" t="s">
        <v>134</v>
      </c>
      <c r="B16" s="624"/>
      <c r="C16" s="265"/>
      <c r="D16" s="269">
        <f>DATABANK!C84</f>
        <v>15776.5</v>
      </c>
      <c r="E16" s="261" t="s">
        <v>5</v>
      </c>
      <c r="F16" s="262">
        <f t="shared" si="1"/>
        <v>0</v>
      </c>
      <c r="G16" s="262">
        <f t="shared" si="2"/>
        <v>0</v>
      </c>
      <c r="H16" s="262"/>
      <c r="I16" s="414">
        <f t="shared" si="3"/>
        <v>0</v>
      </c>
      <c r="J16" s="282"/>
      <c r="K16" s="282"/>
      <c r="L16" s="282"/>
      <c r="M16" s="282"/>
      <c r="N16" s="282"/>
      <c r="O16" s="282"/>
      <c r="P16" s="282"/>
      <c r="Q16" s="282"/>
      <c r="R16" s="282"/>
      <c r="S16" s="282"/>
      <c r="T16" s="282"/>
      <c r="U16" s="282"/>
      <c r="V16" s="282"/>
      <c r="W16" s="282"/>
      <c r="X16" s="282"/>
    </row>
    <row r="17" spans="1:24" ht="15.75" customHeight="1" thickBot="1" x14ac:dyDescent="0.25">
      <c r="A17" s="623" t="s">
        <v>135</v>
      </c>
      <c r="B17" s="624"/>
      <c r="C17" s="265"/>
      <c r="D17" s="269">
        <f>DATABANK!C85</f>
        <v>157.77000000000001</v>
      </c>
      <c r="E17" s="261" t="s">
        <v>9</v>
      </c>
      <c r="F17" s="262">
        <f t="shared" si="1"/>
        <v>0</v>
      </c>
      <c r="G17" s="262">
        <f t="shared" si="2"/>
        <v>0</v>
      </c>
      <c r="H17" s="262"/>
      <c r="I17" s="414">
        <f t="shared" si="3"/>
        <v>0</v>
      </c>
      <c r="J17" s="282"/>
      <c r="K17" s="282"/>
      <c r="L17" s="282"/>
      <c r="M17" s="282"/>
      <c r="N17" s="282"/>
      <c r="O17" s="282"/>
      <c r="P17" s="282"/>
      <c r="Q17" s="282"/>
      <c r="R17" s="282"/>
      <c r="S17" s="282"/>
      <c r="T17" s="282"/>
      <c r="U17" s="282"/>
      <c r="V17" s="282"/>
      <c r="W17" s="282"/>
      <c r="X17" s="282"/>
    </row>
    <row r="18" spans="1:24" ht="15.75" customHeight="1" thickBot="1" x14ac:dyDescent="0.25">
      <c r="A18" s="623" t="s">
        <v>136</v>
      </c>
      <c r="B18" s="624"/>
      <c r="C18" s="265"/>
      <c r="D18" s="269">
        <f>DATABANK!C89</f>
        <v>4732.95</v>
      </c>
      <c r="E18" s="261" t="s">
        <v>5</v>
      </c>
      <c r="F18" s="262">
        <f t="shared" si="1"/>
        <v>0</v>
      </c>
      <c r="G18" s="262">
        <f t="shared" si="2"/>
        <v>0</v>
      </c>
      <c r="H18" s="262"/>
      <c r="I18" s="414">
        <f t="shared" si="3"/>
        <v>0</v>
      </c>
      <c r="J18" s="282"/>
      <c r="K18" s="282"/>
      <c r="L18" s="282"/>
      <c r="M18" s="282"/>
      <c r="N18" s="282"/>
      <c r="O18" s="282"/>
      <c r="P18" s="282"/>
      <c r="Q18" s="282"/>
      <c r="R18" s="282"/>
      <c r="S18" s="282"/>
      <c r="T18" s="282"/>
      <c r="U18" s="282"/>
      <c r="V18" s="282"/>
      <c r="W18" s="282"/>
      <c r="X18" s="282"/>
    </row>
    <row r="19" spans="1:24" ht="17.25" customHeight="1" thickBot="1" x14ac:dyDescent="0.25">
      <c r="A19" s="611" t="s">
        <v>137</v>
      </c>
      <c r="B19" s="716"/>
      <c r="C19" s="287"/>
      <c r="D19" s="341">
        <f>DATABANK!C90</f>
        <v>2366.48</v>
      </c>
      <c r="E19" s="270" t="s">
        <v>5</v>
      </c>
      <c r="F19" s="271">
        <f>D19*C19</f>
        <v>0</v>
      </c>
      <c r="G19" s="271">
        <f>ROUND(F19/12,2)</f>
        <v>0</v>
      </c>
      <c r="H19" s="271"/>
      <c r="I19" s="414">
        <f t="shared" si="3"/>
        <v>0</v>
      </c>
      <c r="J19" s="282"/>
      <c r="K19" s="282"/>
      <c r="L19" s="282"/>
      <c r="M19" s="282"/>
      <c r="N19" s="282"/>
      <c r="O19" s="282"/>
      <c r="P19" s="282"/>
      <c r="Q19" s="282"/>
      <c r="R19" s="282"/>
      <c r="S19" s="282"/>
      <c r="T19" s="282"/>
      <c r="U19" s="282"/>
      <c r="V19" s="282"/>
      <c r="W19" s="282"/>
      <c r="X19" s="282"/>
    </row>
    <row r="20" spans="1:24" ht="15.75" customHeight="1" thickBot="1" x14ac:dyDescent="0.25">
      <c r="A20" s="734" t="s">
        <v>28</v>
      </c>
      <c r="B20" s="714"/>
      <c r="C20" s="285"/>
      <c r="D20" s="283">
        <f>DATABANK!C115</f>
        <v>15776.5</v>
      </c>
      <c r="E20" s="254" t="s">
        <v>5</v>
      </c>
      <c r="F20" s="255">
        <f t="shared" si="1"/>
        <v>0</v>
      </c>
      <c r="G20" s="255">
        <f t="shared" si="2"/>
        <v>0</v>
      </c>
      <c r="H20" s="377"/>
      <c r="I20" s="414">
        <f t="shared" si="3"/>
        <v>0</v>
      </c>
      <c r="J20" s="282"/>
      <c r="K20" s="282"/>
      <c r="L20" s="282"/>
      <c r="M20" s="282"/>
      <c r="N20" s="282"/>
      <c r="O20" s="282"/>
      <c r="P20" s="282"/>
      <c r="Q20" s="282"/>
      <c r="R20" s="282"/>
      <c r="S20" s="282"/>
      <c r="T20" s="282"/>
      <c r="U20" s="282"/>
      <c r="V20" s="282"/>
      <c r="W20" s="282"/>
      <c r="X20" s="282"/>
    </row>
    <row r="21" spans="1:24" ht="15.75" customHeight="1" thickBot="1" x14ac:dyDescent="0.25">
      <c r="A21" s="354"/>
      <c r="B21" s="355"/>
      <c r="C21" s="356"/>
      <c r="D21" s="357"/>
      <c r="E21" s="358"/>
      <c r="F21" s="357"/>
      <c r="G21" s="357"/>
      <c r="H21" s="281"/>
      <c r="I21" s="410"/>
      <c r="J21" s="282"/>
      <c r="K21" s="282"/>
      <c r="L21" s="282"/>
      <c r="M21" s="282"/>
      <c r="N21" s="282"/>
      <c r="O21" s="282"/>
      <c r="P21" s="282"/>
      <c r="Q21" s="282"/>
      <c r="R21" s="282"/>
      <c r="S21" s="282"/>
      <c r="T21" s="282"/>
      <c r="U21" s="282"/>
      <c r="V21" s="282"/>
      <c r="W21" s="282"/>
      <c r="X21" s="282"/>
    </row>
    <row r="22" spans="1:24" ht="15.75" customHeight="1" thickBot="1" x14ac:dyDescent="0.25">
      <c r="A22" s="613" t="s">
        <v>29</v>
      </c>
      <c r="B22" s="614"/>
      <c r="C22" s="25"/>
      <c r="D22" s="48">
        <f>DATABANK!C106</f>
        <v>51.16</v>
      </c>
      <c r="E22" s="36" t="s">
        <v>11</v>
      </c>
      <c r="F22" s="466">
        <f>ROUND(C22*D22,2)</f>
        <v>0</v>
      </c>
      <c r="G22" s="17">
        <f>ROUND(F22/12,2)</f>
        <v>0</v>
      </c>
      <c r="H22" s="17"/>
      <c r="I22" s="414">
        <f t="shared" si="3"/>
        <v>0</v>
      </c>
      <c r="J22" s="282"/>
      <c r="K22" s="282"/>
      <c r="L22" s="282"/>
      <c r="M22" s="282"/>
      <c r="N22" s="282"/>
      <c r="O22" s="282"/>
      <c r="P22" s="282"/>
      <c r="Q22" s="282"/>
      <c r="R22" s="282"/>
      <c r="S22" s="282"/>
      <c r="T22" s="282"/>
      <c r="U22" s="282"/>
      <c r="V22" s="282"/>
      <c r="W22" s="282"/>
      <c r="X22" s="282"/>
    </row>
    <row r="23" spans="1:24" ht="15.75" customHeight="1" thickBot="1" x14ac:dyDescent="0.25">
      <c r="A23" s="615" t="s">
        <v>30</v>
      </c>
      <c r="B23" s="616"/>
      <c r="C23" s="25"/>
      <c r="D23" s="49">
        <f>DATABANK!C108</f>
        <v>23.66</v>
      </c>
      <c r="E23" s="39" t="s">
        <v>11</v>
      </c>
      <c r="F23" s="468">
        <f t="shared" ref="F23:F24" si="4">ROUND(C23*D23,2)</f>
        <v>0</v>
      </c>
      <c r="G23" s="18">
        <f>ROUND(F23/12,2)</f>
        <v>0</v>
      </c>
      <c r="H23" s="18"/>
      <c r="I23" s="414">
        <f t="shared" si="3"/>
        <v>0</v>
      </c>
      <c r="J23" s="282"/>
      <c r="K23" s="282"/>
      <c r="L23" s="282"/>
      <c r="M23" s="282"/>
      <c r="N23" s="282"/>
      <c r="O23" s="282"/>
      <c r="P23" s="282"/>
      <c r="Q23" s="282"/>
      <c r="R23" s="282"/>
      <c r="S23" s="282"/>
      <c r="T23" s="282"/>
      <c r="U23" s="282"/>
      <c r="V23" s="282"/>
      <c r="W23" s="282"/>
      <c r="X23" s="282"/>
    </row>
    <row r="24" spans="1:24" ht="15.75" customHeight="1" thickBot="1" x14ac:dyDescent="0.25">
      <c r="A24" s="609" t="s">
        <v>31</v>
      </c>
      <c r="B24" s="610"/>
      <c r="C24" s="25"/>
      <c r="D24" s="50">
        <f>DATABANK!C109</f>
        <v>40.770000000000003</v>
      </c>
      <c r="E24" s="42" t="s">
        <v>11</v>
      </c>
      <c r="F24" s="467">
        <f t="shared" si="4"/>
        <v>0</v>
      </c>
      <c r="G24" s="19">
        <f>ROUND(F24/12,2)</f>
        <v>0</v>
      </c>
      <c r="H24" s="19"/>
      <c r="I24" s="414">
        <f t="shared" si="3"/>
        <v>0</v>
      </c>
      <c r="J24" s="282"/>
      <c r="K24" s="282"/>
      <c r="L24" s="282"/>
      <c r="M24" s="282"/>
      <c r="N24" s="282"/>
      <c r="O24" s="282"/>
      <c r="P24" s="282"/>
      <c r="Q24" s="282"/>
      <c r="R24" s="282"/>
      <c r="S24" s="282"/>
      <c r="T24" s="282"/>
      <c r="U24" s="282"/>
      <c r="V24" s="282"/>
      <c r="W24" s="282"/>
      <c r="X24" s="282"/>
    </row>
    <row r="25" spans="1:24" ht="16.7" customHeight="1" thickBot="1" x14ac:dyDescent="0.25">
      <c r="A25" s="735"/>
      <c r="B25" s="736"/>
      <c r="C25" s="736"/>
      <c r="D25" s="451"/>
      <c r="E25" s="452"/>
      <c r="F25" s="451"/>
      <c r="G25" s="451"/>
      <c r="H25" s="451"/>
      <c r="I25" s="410">
        <f t="shared" si="3"/>
        <v>0</v>
      </c>
      <c r="J25" s="282"/>
      <c r="K25" s="282"/>
      <c r="L25" s="282"/>
      <c r="M25" s="282"/>
      <c r="N25" s="282"/>
      <c r="O25" s="282"/>
      <c r="P25" s="282"/>
      <c r="Q25" s="282"/>
      <c r="R25" s="282"/>
      <c r="S25" s="282"/>
      <c r="T25" s="282"/>
      <c r="U25" s="282"/>
      <c r="V25" s="282"/>
      <c r="W25" s="282"/>
      <c r="X25" s="282"/>
    </row>
    <row r="26" spans="1:24" ht="15.75" customHeight="1" x14ac:dyDescent="0.2">
      <c r="A26" s="741" t="s">
        <v>141</v>
      </c>
      <c r="B26" s="742"/>
      <c r="C26" s="742"/>
      <c r="D26" s="506">
        <f>DATABANK!C99</f>
        <v>8677.08</v>
      </c>
      <c r="E26" s="507" t="s">
        <v>4</v>
      </c>
      <c r="F26" s="509">
        <f>(C3+C4+C6)*D26*G5/37</f>
        <v>0</v>
      </c>
      <c r="G26" s="547">
        <f>F26/12</f>
        <v>0</v>
      </c>
      <c r="H26" s="367"/>
      <c r="I26" s="414">
        <f t="shared" si="3"/>
        <v>0</v>
      </c>
      <c r="J26" s="282"/>
      <c r="K26" s="282"/>
      <c r="L26" s="282"/>
      <c r="M26" s="282"/>
      <c r="N26" s="282"/>
      <c r="O26" s="282"/>
      <c r="P26" s="282"/>
      <c r="Q26" s="282"/>
      <c r="R26" s="282"/>
      <c r="S26" s="282"/>
      <c r="T26" s="282"/>
      <c r="U26" s="282"/>
      <c r="V26" s="282"/>
      <c r="W26" s="282"/>
      <c r="X26" s="282"/>
    </row>
    <row r="27" spans="1:24" ht="15.75" customHeight="1" x14ac:dyDescent="0.2">
      <c r="A27" s="743" t="s">
        <v>32</v>
      </c>
      <c r="B27" s="744"/>
      <c r="C27" s="745"/>
      <c r="D27" s="505">
        <f>DATABANK!C71</f>
        <v>141.99</v>
      </c>
      <c r="E27" s="508" t="s">
        <v>11</v>
      </c>
      <c r="F27" s="510">
        <f>(ROUNDUP(2*MAX(G4-G5/0.37/100*750,0),0)/2*D27)*(C3+C4+C6)</f>
        <v>0</v>
      </c>
      <c r="G27" s="548">
        <f>ROUND(F27/12,2)</f>
        <v>0</v>
      </c>
      <c r="H27" s="511"/>
      <c r="I27" s="414"/>
      <c r="J27" s="282"/>
      <c r="K27" s="282"/>
      <c r="L27" s="282"/>
      <c r="M27" s="282"/>
      <c r="N27" s="282"/>
      <c r="O27" s="282"/>
      <c r="P27" s="282"/>
      <c r="Q27" s="282"/>
      <c r="R27" s="282"/>
      <c r="S27" s="282"/>
      <c r="T27" s="282"/>
      <c r="U27" s="282"/>
      <c r="V27" s="282"/>
      <c r="W27" s="282"/>
      <c r="X27" s="282"/>
    </row>
    <row r="28" spans="1:24" ht="15.75" customHeight="1" x14ac:dyDescent="0.2">
      <c r="A28" s="461" t="s">
        <v>176</v>
      </c>
      <c r="B28" s="462"/>
      <c r="C28" s="463"/>
      <c r="D28" s="59">
        <f>DATABANK!C107</f>
        <v>29.85</v>
      </c>
      <c r="E28" s="378" t="s">
        <v>11</v>
      </c>
      <c r="F28" s="449">
        <f>(C3+C4)*D28*G4*G5/37</f>
        <v>0</v>
      </c>
      <c r="G28" s="479">
        <f t="shared" ref="G28:G29" si="5">ROUND(F28/12,2)</f>
        <v>0</v>
      </c>
      <c r="H28" s="438"/>
      <c r="I28" s="414"/>
      <c r="J28" s="282"/>
      <c r="K28" s="282"/>
      <c r="L28" s="282"/>
      <c r="M28" s="282"/>
      <c r="N28" s="282"/>
      <c r="O28" s="282"/>
      <c r="P28" s="282"/>
      <c r="Q28" s="282"/>
      <c r="R28" s="282"/>
      <c r="S28" s="282"/>
      <c r="T28" s="282"/>
      <c r="U28" s="282"/>
      <c r="V28" s="282"/>
      <c r="W28" s="282"/>
      <c r="X28" s="282"/>
    </row>
    <row r="29" spans="1:24" ht="15.75" customHeight="1" x14ac:dyDescent="0.2">
      <c r="A29" s="461" t="s">
        <v>186</v>
      </c>
      <c r="B29" s="462"/>
      <c r="C29" s="463"/>
      <c r="D29" s="59">
        <f>DATABANK!C100</f>
        <v>157.77000000000001</v>
      </c>
      <c r="E29" s="378" t="s">
        <v>11</v>
      </c>
      <c r="F29" s="450">
        <f>ROUNDUP(2*MAX(G4-G5/0.37/100*680,0),0)/2*D29*(C5)*G5/37</f>
        <v>0</v>
      </c>
      <c r="G29" s="479">
        <f t="shared" si="5"/>
        <v>0</v>
      </c>
      <c r="H29" s="438"/>
      <c r="I29" s="414"/>
      <c r="J29" s="282"/>
      <c r="K29" s="282"/>
      <c r="L29" s="282"/>
      <c r="M29" s="282"/>
      <c r="N29" s="282"/>
      <c r="O29" s="282"/>
      <c r="P29" s="282"/>
      <c r="Q29" s="282"/>
      <c r="R29" s="282"/>
      <c r="S29" s="282"/>
      <c r="T29" s="282"/>
      <c r="U29" s="282"/>
      <c r="V29" s="282"/>
      <c r="W29" s="282"/>
      <c r="X29" s="282"/>
    </row>
    <row r="30" spans="1:24" ht="16.7" customHeight="1" x14ac:dyDescent="0.2">
      <c r="A30" s="737" t="s">
        <v>155</v>
      </c>
      <c r="B30" s="738"/>
      <c r="C30" s="738"/>
      <c r="D30" s="264">
        <f>DATABANK!C92</f>
        <v>7099.43</v>
      </c>
      <c r="E30" s="448" t="s">
        <v>4</v>
      </c>
      <c r="F30" s="437">
        <f>IF((C6=1)*AND(C20=0),D30,0)</f>
        <v>0</v>
      </c>
      <c r="G30" s="481">
        <f t="shared" ref="G30:G37" si="6">ROUND(F30/12,2)</f>
        <v>0</v>
      </c>
      <c r="H30" s="437"/>
      <c r="I30" s="414">
        <f t="shared" si="3"/>
        <v>0</v>
      </c>
      <c r="J30" s="282"/>
      <c r="K30" s="282"/>
      <c r="L30" s="282"/>
      <c r="M30" s="282"/>
      <c r="N30" s="282"/>
      <c r="O30" s="282"/>
      <c r="P30" s="282"/>
      <c r="Q30" s="282"/>
      <c r="R30" s="282"/>
      <c r="S30" s="282"/>
      <c r="T30" s="282"/>
      <c r="U30" s="282"/>
      <c r="V30" s="282"/>
      <c r="W30" s="282"/>
      <c r="X30" s="282"/>
    </row>
    <row r="31" spans="1:24" ht="16.7" customHeight="1" x14ac:dyDescent="0.2">
      <c r="A31" s="460" t="s">
        <v>156</v>
      </c>
      <c r="B31" s="442"/>
      <c r="C31" s="443"/>
      <c r="D31" s="264">
        <f>DATABANK!C93</f>
        <v>0</v>
      </c>
      <c r="E31" s="535" t="s">
        <v>184</v>
      </c>
      <c r="F31" s="437">
        <f>IF((C6=1)*AND(C20=1),D31,0)</f>
        <v>0</v>
      </c>
      <c r="G31" s="481">
        <f t="shared" si="6"/>
        <v>0</v>
      </c>
      <c r="H31" s="437"/>
      <c r="I31" s="414"/>
      <c r="J31" s="282"/>
      <c r="K31" s="282"/>
      <c r="L31" s="282"/>
      <c r="M31" s="282"/>
      <c r="N31" s="282"/>
      <c r="O31" s="282"/>
      <c r="P31" s="282"/>
      <c r="Q31" s="282"/>
      <c r="R31" s="282"/>
      <c r="S31" s="282"/>
      <c r="T31" s="282"/>
      <c r="U31" s="282"/>
      <c r="V31" s="282"/>
      <c r="W31" s="282"/>
      <c r="X31" s="282"/>
    </row>
    <row r="32" spans="1:24" ht="16.7" customHeight="1" x14ac:dyDescent="0.2">
      <c r="A32" s="460" t="s">
        <v>154</v>
      </c>
      <c r="B32" s="442"/>
      <c r="C32" s="443"/>
      <c r="D32" s="342">
        <f>DATABANK!C95</f>
        <v>3155.3</v>
      </c>
      <c r="E32" s="448" t="s">
        <v>160</v>
      </c>
      <c r="F32" s="437">
        <f>IF((C3+C4+C5=1)*AND(C20=0),D32,0)</f>
        <v>0</v>
      </c>
      <c r="G32" s="481">
        <f t="shared" si="6"/>
        <v>0</v>
      </c>
      <c r="H32" s="437"/>
      <c r="I32" s="414"/>
      <c r="J32" s="282"/>
      <c r="K32" s="282"/>
      <c r="L32" s="282"/>
      <c r="M32" s="282"/>
      <c r="N32" s="282"/>
      <c r="O32" s="282"/>
      <c r="P32" s="282"/>
      <c r="Q32" s="282"/>
      <c r="R32" s="282"/>
      <c r="S32" s="282"/>
      <c r="T32" s="282"/>
      <c r="U32" s="282"/>
      <c r="V32" s="282"/>
      <c r="W32" s="282"/>
      <c r="X32" s="282"/>
    </row>
    <row r="33" spans="1:24" ht="16.7" customHeight="1" x14ac:dyDescent="0.2">
      <c r="A33" s="460" t="s">
        <v>153</v>
      </c>
      <c r="B33" s="442"/>
      <c r="C33" s="443"/>
      <c r="D33" s="342">
        <f>DATABANK!C96</f>
        <v>0</v>
      </c>
      <c r="E33" s="448" t="s">
        <v>160</v>
      </c>
      <c r="F33" s="437">
        <f>IF((C3+C4+C5=1)*AND(C20=1),D33,0)</f>
        <v>0</v>
      </c>
      <c r="G33" s="481">
        <f t="shared" si="6"/>
        <v>0</v>
      </c>
      <c r="H33" s="437"/>
      <c r="I33" s="414"/>
      <c r="J33" s="282"/>
      <c r="K33" s="282"/>
      <c r="L33" s="282"/>
      <c r="M33" s="282"/>
      <c r="N33" s="282"/>
      <c r="O33" s="282"/>
      <c r="P33" s="282"/>
      <c r="Q33" s="282"/>
      <c r="R33" s="282"/>
      <c r="S33" s="282"/>
      <c r="T33" s="282"/>
      <c r="U33" s="282"/>
      <c r="V33" s="282"/>
      <c r="W33" s="282"/>
      <c r="X33" s="282"/>
    </row>
    <row r="34" spans="1:24" ht="16.7" customHeight="1" x14ac:dyDescent="0.2">
      <c r="A34" s="739" t="s">
        <v>6</v>
      </c>
      <c r="B34" s="740"/>
      <c r="C34" s="740"/>
      <c r="D34" s="264">
        <f>DATABANK!C79</f>
        <v>2524.2399999999998</v>
      </c>
      <c r="E34" s="448" t="s">
        <v>4</v>
      </c>
      <c r="F34" s="437">
        <f>D34</f>
        <v>2524.2399999999998</v>
      </c>
      <c r="G34" s="481">
        <f t="shared" si="6"/>
        <v>210.35</v>
      </c>
      <c r="H34" s="437"/>
      <c r="I34" s="414">
        <f t="shared" si="3"/>
        <v>36.390549999999998</v>
      </c>
      <c r="J34" s="282"/>
      <c r="K34" s="282"/>
      <c r="L34" s="282"/>
      <c r="M34" s="282"/>
      <c r="N34" s="282"/>
      <c r="O34" s="282"/>
      <c r="P34" s="282"/>
      <c r="Q34" s="282"/>
      <c r="R34" s="282"/>
      <c r="S34" s="282"/>
      <c r="T34" s="282"/>
      <c r="U34" s="282"/>
      <c r="V34" s="282"/>
      <c r="W34" s="282"/>
      <c r="X34" s="282"/>
    </row>
    <row r="35" spans="1:24" ht="16.7" customHeight="1" x14ac:dyDescent="0.2">
      <c r="A35" s="732" t="s">
        <v>173</v>
      </c>
      <c r="B35" s="733"/>
      <c r="C35" s="733"/>
      <c r="D35" s="38">
        <f>DATABANK!C101</f>
        <v>44647.5</v>
      </c>
      <c r="E35" s="378" t="s">
        <v>4</v>
      </c>
      <c r="F35" s="438">
        <f>C5*G5/37*D35</f>
        <v>0</v>
      </c>
      <c r="G35" s="479">
        <f t="shared" si="6"/>
        <v>0</v>
      </c>
      <c r="H35" s="438"/>
      <c r="I35" s="414">
        <f t="shared" si="3"/>
        <v>0</v>
      </c>
      <c r="J35" s="282"/>
      <c r="K35" s="282"/>
      <c r="L35" s="282"/>
      <c r="M35" s="282"/>
      <c r="N35" s="282"/>
      <c r="O35" s="282"/>
      <c r="P35" s="282"/>
      <c r="Q35" s="282"/>
      <c r="R35" s="282"/>
      <c r="S35" s="282"/>
      <c r="T35" s="282"/>
      <c r="U35" s="282"/>
      <c r="V35" s="282"/>
      <c r="W35" s="282"/>
      <c r="X35" s="282"/>
    </row>
    <row r="36" spans="1:24" ht="16.7" customHeight="1" x14ac:dyDescent="0.2">
      <c r="A36" s="502" t="s">
        <v>177</v>
      </c>
      <c r="B36" s="464"/>
      <c r="C36" s="465"/>
      <c r="D36" s="312">
        <f>DATABANK!C105</f>
        <v>29344.29</v>
      </c>
      <c r="E36" s="378" t="s">
        <v>160</v>
      </c>
      <c r="F36" s="438">
        <f>(C3+C4)*G5/37*D36</f>
        <v>0</v>
      </c>
      <c r="G36" s="479">
        <f t="shared" si="6"/>
        <v>0</v>
      </c>
      <c r="H36" s="438"/>
      <c r="I36" s="414"/>
      <c r="J36" s="282"/>
      <c r="K36" s="282"/>
      <c r="L36" s="282"/>
      <c r="M36" s="282"/>
      <c r="N36" s="282"/>
      <c r="O36" s="282"/>
      <c r="P36" s="282"/>
      <c r="Q36" s="282"/>
      <c r="R36" s="282"/>
      <c r="S36" s="282"/>
      <c r="T36" s="282"/>
      <c r="U36" s="282"/>
      <c r="V36" s="282"/>
      <c r="W36" s="282"/>
      <c r="X36" s="282"/>
    </row>
    <row r="37" spans="1:24" ht="16.7" customHeight="1" thickBot="1" x14ac:dyDescent="0.25">
      <c r="A37" s="729" t="s">
        <v>33</v>
      </c>
      <c r="B37" s="730"/>
      <c r="C37" s="730"/>
      <c r="D37" s="339">
        <f>DATABANK!C80</f>
        <v>473.3</v>
      </c>
      <c r="E37" s="340" t="s">
        <v>4</v>
      </c>
      <c r="F37" s="484">
        <f>D37*C3</f>
        <v>0</v>
      </c>
      <c r="G37" s="485">
        <f t="shared" si="6"/>
        <v>0</v>
      </c>
      <c r="H37" s="484"/>
      <c r="I37" s="414">
        <f t="shared" si="3"/>
        <v>0</v>
      </c>
      <c r="J37" s="282"/>
      <c r="K37" s="282"/>
      <c r="L37" s="282"/>
      <c r="M37" s="282"/>
      <c r="N37" s="282"/>
      <c r="O37" s="282"/>
      <c r="P37" s="282"/>
      <c r="Q37" s="282"/>
      <c r="R37" s="282"/>
      <c r="S37" s="282"/>
      <c r="T37" s="282"/>
      <c r="U37" s="282"/>
      <c r="V37" s="282"/>
      <c r="W37" s="282"/>
      <c r="X37" s="282"/>
    </row>
    <row r="38" spans="1:24" ht="16.5" customHeight="1" thickBot="1" x14ac:dyDescent="0.25">
      <c r="A38" s="453"/>
      <c r="B38" s="454"/>
      <c r="C38" s="455"/>
      <c r="D38" s="456"/>
      <c r="E38" s="457"/>
      <c r="F38" s="550"/>
      <c r="G38" s="550"/>
      <c r="H38" s="405"/>
      <c r="I38" s="412"/>
      <c r="J38" s="282"/>
      <c r="K38" s="282"/>
      <c r="L38" s="282"/>
      <c r="M38" s="282"/>
      <c r="N38" s="282"/>
      <c r="O38" s="282"/>
      <c r="P38" s="282"/>
      <c r="Q38" s="282"/>
      <c r="R38" s="282"/>
      <c r="S38" s="282"/>
      <c r="T38" s="282"/>
      <c r="U38" s="282"/>
      <c r="V38" s="282"/>
      <c r="W38" s="282"/>
      <c r="X38" s="282"/>
    </row>
    <row r="39" spans="1:24" ht="16.5" customHeight="1" thickBot="1" x14ac:dyDescent="0.25">
      <c r="A39" s="599" t="s">
        <v>34</v>
      </c>
      <c r="B39" s="587"/>
      <c r="C39" s="587"/>
      <c r="D39" s="587"/>
      <c r="E39" s="731"/>
      <c r="F39" s="553">
        <f>SUM(F8:F37)</f>
        <v>521967.24</v>
      </c>
      <c r="G39" s="554">
        <f>ROUND(F39/12,2)</f>
        <v>43497.27</v>
      </c>
      <c r="H39" s="549">
        <f>SUM(H8:H37)</f>
        <v>0</v>
      </c>
      <c r="I39" s="413">
        <f>SUM(I12:I38)</f>
        <v>195.60244999999998</v>
      </c>
      <c r="J39" s="282"/>
      <c r="K39" s="282"/>
      <c r="L39" s="282"/>
      <c r="M39" s="282"/>
      <c r="N39" s="282"/>
      <c r="O39" s="282"/>
      <c r="P39" s="282"/>
      <c r="Q39" s="282"/>
      <c r="R39" s="282"/>
      <c r="S39" s="282"/>
      <c r="T39" s="282"/>
      <c r="U39" s="282"/>
      <c r="V39" s="282"/>
      <c r="W39" s="282"/>
      <c r="X39" s="282"/>
    </row>
    <row r="40" spans="1:24" ht="16.5" customHeight="1" thickBot="1" x14ac:dyDescent="0.25">
      <c r="A40" s="66"/>
      <c r="B40" s="67"/>
      <c r="C40" s="68"/>
      <c r="D40" s="69"/>
      <c r="E40" s="70"/>
      <c r="F40" s="551"/>
      <c r="G40" s="552"/>
      <c r="H40" s="73"/>
      <c r="I40" s="282"/>
      <c r="J40" s="282"/>
      <c r="K40" s="282"/>
      <c r="L40" s="282"/>
      <c r="M40" s="282"/>
      <c r="N40" s="282"/>
      <c r="O40" s="282"/>
      <c r="P40" s="282"/>
      <c r="Q40" s="282"/>
      <c r="R40" s="282"/>
      <c r="S40" s="282"/>
      <c r="T40" s="282"/>
      <c r="U40" s="282"/>
      <c r="V40" s="282"/>
      <c r="W40" s="282"/>
      <c r="X40" s="282"/>
    </row>
    <row r="41" spans="1:24" ht="16.5" customHeight="1" thickBot="1" x14ac:dyDescent="0.25">
      <c r="A41" s="600" t="s">
        <v>35</v>
      </c>
      <c r="B41" s="587"/>
      <c r="C41" s="587"/>
      <c r="D41" s="587"/>
      <c r="E41" s="588"/>
      <c r="F41" s="601">
        <f>H39-G39</f>
        <v>-43497.27</v>
      </c>
      <c r="G41" s="588"/>
      <c r="H41" s="602"/>
      <c r="I41" s="282"/>
      <c r="J41" s="282"/>
      <c r="K41" s="282"/>
      <c r="L41" s="282"/>
      <c r="M41" s="282"/>
      <c r="N41" s="282"/>
      <c r="O41" s="282"/>
      <c r="P41" s="282"/>
      <c r="Q41" s="282"/>
      <c r="R41" s="282"/>
      <c r="S41" s="282"/>
      <c r="T41" s="282"/>
      <c r="U41" s="282"/>
      <c r="V41" s="282"/>
      <c r="W41" s="282"/>
      <c r="X41" s="282"/>
    </row>
    <row r="42" spans="1:24" ht="15.6" customHeight="1" thickBot="1" x14ac:dyDescent="0.25">
      <c r="A42" s="74"/>
      <c r="B42" s="75"/>
      <c r="C42" s="76"/>
      <c r="D42" s="77"/>
      <c r="E42" s="78"/>
      <c r="F42" s="79"/>
      <c r="G42" s="79"/>
      <c r="H42" s="80"/>
      <c r="I42" s="282"/>
      <c r="J42" s="282"/>
      <c r="K42" s="282"/>
      <c r="L42" s="282"/>
      <c r="M42" s="282"/>
      <c r="N42" s="282"/>
      <c r="O42" s="282"/>
      <c r="P42" s="282"/>
      <c r="Q42" s="282"/>
      <c r="R42" s="282"/>
      <c r="S42" s="282"/>
      <c r="T42" s="282"/>
      <c r="U42" s="282"/>
      <c r="V42" s="282"/>
      <c r="W42" s="282"/>
      <c r="X42" s="282"/>
    </row>
    <row r="43" spans="1:24" ht="14.85" customHeight="1" thickBot="1" x14ac:dyDescent="0.25">
      <c r="A43" s="586" t="s">
        <v>36</v>
      </c>
      <c r="B43" s="587"/>
      <c r="C43" s="587"/>
      <c r="D43" s="587"/>
      <c r="E43" s="588"/>
      <c r="F43" s="589"/>
      <c r="G43" s="587"/>
      <c r="H43" s="588"/>
      <c r="I43" s="282"/>
      <c r="J43" s="282"/>
      <c r="K43" s="282"/>
      <c r="L43" s="282"/>
      <c r="M43" s="282"/>
      <c r="N43" s="282"/>
      <c r="O43" s="282"/>
      <c r="P43" s="282"/>
      <c r="Q43" s="282"/>
      <c r="R43" s="282"/>
      <c r="S43" s="282"/>
      <c r="T43" s="282"/>
      <c r="U43" s="282"/>
      <c r="V43" s="282"/>
      <c r="W43" s="282"/>
      <c r="X43" s="282"/>
    </row>
    <row r="44" spans="1:24" ht="9" customHeight="1" x14ac:dyDescent="0.2">
      <c r="A44" s="590"/>
      <c r="B44" s="591"/>
      <c r="C44" s="591"/>
      <c r="D44" s="591"/>
      <c r="E44" s="591"/>
      <c r="F44" s="591"/>
      <c r="G44" s="591"/>
      <c r="H44" s="592"/>
      <c r="I44" s="282"/>
      <c r="J44" s="282"/>
      <c r="K44" s="282"/>
      <c r="L44" s="282"/>
      <c r="M44" s="282"/>
      <c r="N44" s="282"/>
      <c r="O44" s="282"/>
      <c r="P44" s="282"/>
      <c r="Q44" s="282"/>
      <c r="R44" s="282"/>
      <c r="S44" s="282"/>
      <c r="T44" s="282"/>
      <c r="U44" s="282"/>
      <c r="V44" s="282"/>
      <c r="W44" s="282"/>
      <c r="X44" s="282"/>
    </row>
    <row r="45" spans="1:24" ht="8.1" customHeight="1" x14ac:dyDescent="0.2">
      <c r="A45" s="593"/>
      <c r="B45" s="594"/>
      <c r="C45" s="594"/>
      <c r="D45" s="594"/>
      <c r="E45" s="594"/>
      <c r="F45" s="594"/>
      <c r="G45" s="594"/>
      <c r="H45" s="595"/>
      <c r="I45" s="282"/>
      <c r="J45" s="282"/>
      <c r="K45" s="282"/>
      <c r="L45" s="282"/>
      <c r="M45" s="282"/>
      <c r="N45" s="282"/>
      <c r="O45" s="282"/>
      <c r="P45" s="282"/>
      <c r="Q45" s="282"/>
      <c r="R45" s="282"/>
      <c r="S45" s="282"/>
      <c r="T45" s="282"/>
      <c r="U45" s="282"/>
      <c r="V45" s="282"/>
      <c r="W45" s="282"/>
      <c r="X45" s="282"/>
    </row>
    <row r="46" spans="1:24" ht="8.1" customHeight="1" x14ac:dyDescent="0.2">
      <c r="A46" s="593"/>
      <c r="B46" s="594"/>
      <c r="C46" s="594"/>
      <c r="D46" s="594"/>
      <c r="E46" s="594"/>
      <c r="F46" s="594"/>
      <c r="G46" s="594"/>
      <c r="H46" s="595"/>
      <c r="I46" s="282"/>
      <c r="J46" s="282"/>
      <c r="K46" s="282"/>
      <c r="L46" s="282"/>
      <c r="M46" s="282"/>
      <c r="N46" s="282"/>
      <c r="O46" s="282"/>
      <c r="P46" s="282"/>
      <c r="Q46" s="282"/>
      <c r="R46" s="282"/>
      <c r="S46" s="282"/>
      <c r="T46" s="282"/>
      <c r="U46" s="282"/>
      <c r="V46" s="282"/>
      <c r="W46" s="282"/>
      <c r="X46" s="282"/>
    </row>
    <row r="47" spans="1:24" ht="8.1" customHeight="1" x14ac:dyDescent="0.2">
      <c r="A47" s="593"/>
      <c r="B47" s="594"/>
      <c r="C47" s="594"/>
      <c r="D47" s="594"/>
      <c r="E47" s="594"/>
      <c r="F47" s="594"/>
      <c r="G47" s="594"/>
      <c r="H47" s="595"/>
      <c r="I47" s="282"/>
      <c r="J47" s="282"/>
      <c r="K47" s="282"/>
      <c r="L47" s="282"/>
      <c r="M47" s="282"/>
      <c r="N47" s="282"/>
      <c r="O47" s="282"/>
      <c r="P47" s="282"/>
      <c r="Q47" s="282"/>
      <c r="R47" s="282"/>
      <c r="S47" s="282"/>
      <c r="T47" s="282"/>
      <c r="U47" s="282"/>
      <c r="V47" s="282"/>
      <c r="W47" s="282"/>
      <c r="X47" s="282"/>
    </row>
    <row r="48" spans="1:24" ht="8.1" customHeight="1" x14ac:dyDescent="0.2">
      <c r="A48" s="593"/>
      <c r="B48" s="594"/>
      <c r="C48" s="594"/>
      <c r="D48" s="594"/>
      <c r="E48" s="594"/>
      <c r="F48" s="594"/>
      <c r="G48" s="594"/>
      <c r="H48" s="595"/>
      <c r="I48" s="282"/>
      <c r="J48" s="282"/>
      <c r="K48" s="282"/>
      <c r="L48" s="282"/>
      <c r="M48" s="282"/>
      <c r="N48" s="282"/>
      <c r="O48" s="282"/>
      <c r="P48" s="282"/>
      <c r="Q48" s="282"/>
      <c r="R48" s="282"/>
      <c r="S48" s="282"/>
      <c r="T48" s="282"/>
      <c r="U48" s="282"/>
      <c r="V48" s="282"/>
      <c r="W48" s="282"/>
      <c r="X48" s="282"/>
    </row>
    <row r="49" spans="1:24" ht="9" customHeight="1" thickBot="1" x14ac:dyDescent="0.25">
      <c r="A49" s="596"/>
      <c r="B49" s="597"/>
      <c r="C49" s="597"/>
      <c r="D49" s="597"/>
      <c r="E49" s="597"/>
      <c r="F49" s="597"/>
      <c r="G49" s="597"/>
      <c r="H49" s="598"/>
      <c r="I49" s="282"/>
      <c r="J49" s="282"/>
      <c r="K49" s="282"/>
      <c r="L49" s="282"/>
      <c r="M49" s="282"/>
      <c r="N49" s="282"/>
      <c r="O49" s="282"/>
      <c r="P49" s="282"/>
      <c r="Q49" s="282"/>
      <c r="R49" s="282"/>
      <c r="S49" s="282"/>
      <c r="T49" s="282"/>
      <c r="U49" s="282"/>
      <c r="V49" s="282"/>
      <c r="W49" s="282"/>
      <c r="X49" s="282"/>
    </row>
    <row r="50" spans="1:24" ht="13.5" customHeight="1" x14ac:dyDescent="0.2">
      <c r="A50" s="282"/>
      <c r="B50" s="282"/>
      <c r="C50" s="282"/>
      <c r="D50" s="282"/>
      <c r="E50" s="282"/>
      <c r="F50" s="282"/>
      <c r="G50" s="282"/>
      <c r="H50" s="282"/>
      <c r="I50" s="282"/>
      <c r="J50" s="282"/>
      <c r="K50" s="282"/>
      <c r="L50" s="282"/>
      <c r="M50" s="282"/>
      <c r="N50" s="282"/>
      <c r="O50" s="282"/>
      <c r="P50" s="282"/>
      <c r="Q50" s="282"/>
      <c r="R50" s="282"/>
      <c r="S50" s="282"/>
      <c r="T50" s="282"/>
      <c r="U50" s="282"/>
      <c r="V50" s="282"/>
      <c r="W50" s="282"/>
      <c r="X50" s="282"/>
    </row>
    <row r="51" spans="1:24" ht="13.5" customHeight="1" x14ac:dyDescent="0.2">
      <c r="A51" s="282"/>
      <c r="B51" s="282"/>
      <c r="C51" s="282"/>
      <c r="D51" s="282"/>
      <c r="E51" s="282"/>
      <c r="F51" s="282"/>
      <c r="G51" s="282"/>
      <c r="H51" s="282"/>
      <c r="I51" s="282"/>
      <c r="J51" s="282"/>
      <c r="K51" s="282"/>
      <c r="L51" s="282"/>
      <c r="M51" s="282"/>
      <c r="N51" s="282"/>
      <c r="O51" s="282"/>
      <c r="P51" s="282"/>
      <c r="Q51" s="282"/>
      <c r="R51" s="282"/>
      <c r="S51" s="282"/>
      <c r="T51" s="282"/>
      <c r="U51" s="282"/>
      <c r="V51" s="282"/>
      <c r="W51" s="282"/>
      <c r="X51" s="282"/>
    </row>
    <row r="52" spans="1:24" ht="13.5" customHeight="1" x14ac:dyDescent="0.2">
      <c r="A52" s="282"/>
      <c r="B52" s="282"/>
      <c r="C52" s="282"/>
      <c r="D52" s="282"/>
      <c r="E52" s="282"/>
      <c r="F52" s="282"/>
      <c r="G52" s="282"/>
      <c r="H52" s="282"/>
      <c r="I52" s="282"/>
      <c r="J52" s="282"/>
      <c r="K52" s="282"/>
      <c r="L52" s="282"/>
      <c r="M52" s="282"/>
      <c r="N52" s="282"/>
      <c r="O52" s="282"/>
      <c r="P52" s="282"/>
      <c r="Q52" s="282"/>
      <c r="R52" s="282"/>
      <c r="S52" s="282"/>
      <c r="T52" s="282"/>
      <c r="U52" s="282"/>
      <c r="V52" s="282"/>
      <c r="W52" s="282"/>
      <c r="X52" s="282"/>
    </row>
    <row r="53" spans="1:24" ht="13.5" customHeight="1" x14ac:dyDescent="0.2">
      <c r="A53" s="282"/>
      <c r="B53" s="282"/>
      <c r="C53" s="282"/>
      <c r="D53" s="282"/>
      <c r="E53" s="282"/>
      <c r="F53" s="282"/>
      <c r="G53" s="282"/>
      <c r="H53" s="282"/>
      <c r="I53" s="282"/>
      <c r="J53" s="282"/>
      <c r="K53" s="282"/>
      <c r="L53" s="282"/>
      <c r="M53" s="282"/>
      <c r="N53" s="282"/>
      <c r="O53" s="282"/>
      <c r="P53" s="282"/>
      <c r="Q53" s="282"/>
      <c r="R53" s="282"/>
      <c r="S53" s="282"/>
      <c r="T53" s="282"/>
      <c r="U53" s="282"/>
      <c r="V53" s="282"/>
      <c r="W53" s="282"/>
      <c r="X53" s="282"/>
    </row>
    <row r="54" spans="1:24" ht="13.5" customHeight="1" x14ac:dyDescent="0.2">
      <c r="A54" s="282"/>
      <c r="B54" s="282"/>
      <c r="C54" s="282"/>
      <c r="D54" s="282"/>
      <c r="E54" s="282"/>
      <c r="F54" s="282"/>
      <c r="G54" s="282"/>
      <c r="H54" s="282"/>
      <c r="I54" s="282"/>
      <c r="J54" s="282"/>
      <c r="K54" s="282"/>
      <c r="L54" s="282"/>
      <c r="M54" s="282"/>
      <c r="N54" s="282"/>
      <c r="O54" s="282"/>
      <c r="P54" s="282"/>
      <c r="Q54" s="282"/>
      <c r="R54" s="282"/>
      <c r="S54" s="282"/>
      <c r="T54" s="282"/>
      <c r="U54" s="282"/>
      <c r="V54" s="282"/>
      <c r="W54" s="282"/>
      <c r="X54" s="282"/>
    </row>
    <row r="55" spans="1:24" ht="13.5" customHeight="1" x14ac:dyDescent="0.2">
      <c r="A55" s="282"/>
      <c r="B55" s="282"/>
      <c r="C55" s="282"/>
      <c r="D55" s="282"/>
      <c r="E55" s="282"/>
      <c r="F55" s="282"/>
      <c r="G55" s="282"/>
      <c r="H55" s="282"/>
      <c r="I55" s="282"/>
      <c r="J55" s="282"/>
      <c r="K55" s="282"/>
      <c r="L55" s="282"/>
      <c r="M55" s="282"/>
      <c r="N55" s="282"/>
      <c r="O55" s="282"/>
      <c r="P55" s="282"/>
      <c r="Q55" s="282"/>
      <c r="R55" s="282"/>
      <c r="S55" s="282"/>
      <c r="T55" s="282"/>
      <c r="U55" s="282"/>
      <c r="V55" s="282"/>
      <c r="W55" s="282"/>
      <c r="X55" s="282"/>
    </row>
    <row r="56" spans="1:24" ht="13.5" customHeight="1" x14ac:dyDescent="0.2">
      <c r="A56" s="282"/>
      <c r="B56" s="282"/>
      <c r="C56" s="282"/>
      <c r="D56" s="282"/>
      <c r="E56" s="282"/>
      <c r="F56" s="282"/>
      <c r="G56" s="282"/>
      <c r="H56" s="282"/>
      <c r="I56" s="282"/>
      <c r="J56" s="282"/>
      <c r="K56" s="282"/>
      <c r="L56" s="282"/>
      <c r="M56" s="282"/>
      <c r="N56" s="282"/>
      <c r="O56" s="282"/>
      <c r="P56" s="282"/>
      <c r="Q56" s="282"/>
      <c r="R56" s="282"/>
      <c r="S56" s="282"/>
      <c r="T56" s="282"/>
      <c r="U56" s="282"/>
      <c r="V56" s="282"/>
      <c r="W56" s="282"/>
      <c r="X56" s="282"/>
    </row>
    <row r="57" spans="1:24" ht="13.5" customHeight="1" x14ac:dyDescent="0.2">
      <c r="A57" s="282"/>
      <c r="B57" s="282"/>
      <c r="C57" s="282"/>
      <c r="D57" s="282"/>
      <c r="E57" s="282"/>
      <c r="F57" s="282"/>
      <c r="G57" s="282"/>
      <c r="H57" s="282"/>
      <c r="I57" s="282"/>
      <c r="J57" s="282"/>
      <c r="K57" s="282"/>
      <c r="L57" s="282"/>
      <c r="M57" s="282"/>
      <c r="N57" s="282"/>
      <c r="O57" s="282"/>
      <c r="P57" s="282"/>
      <c r="Q57" s="282"/>
      <c r="R57" s="282"/>
      <c r="S57" s="282"/>
      <c r="T57" s="282"/>
      <c r="U57" s="282"/>
      <c r="V57" s="282"/>
      <c r="W57" s="282"/>
      <c r="X57" s="282"/>
    </row>
    <row r="58" spans="1:24" ht="13.5" customHeight="1" x14ac:dyDescent="0.2">
      <c r="A58" s="282"/>
      <c r="B58" s="282"/>
      <c r="C58" s="282"/>
      <c r="D58" s="282"/>
      <c r="E58" s="282"/>
      <c r="F58" s="282"/>
      <c r="G58" s="282"/>
      <c r="H58" s="282"/>
      <c r="I58" s="282"/>
      <c r="J58" s="282"/>
      <c r="K58" s="282"/>
      <c r="L58" s="282"/>
      <c r="M58" s="282"/>
      <c r="N58" s="282"/>
      <c r="O58" s="282"/>
      <c r="P58" s="282"/>
      <c r="Q58" s="282"/>
      <c r="R58" s="282"/>
      <c r="S58" s="282"/>
      <c r="T58" s="282"/>
      <c r="U58" s="282"/>
      <c r="V58" s="282"/>
      <c r="W58" s="282"/>
      <c r="X58" s="282"/>
    </row>
    <row r="59" spans="1:24" ht="13.5" customHeight="1" x14ac:dyDescent="0.2">
      <c r="A59" s="282"/>
      <c r="B59" s="282"/>
      <c r="C59" s="282"/>
      <c r="D59" s="282"/>
      <c r="E59" s="282"/>
      <c r="F59" s="282"/>
      <c r="G59" s="282"/>
      <c r="H59" s="282"/>
      <c r="I59" s="282"/>
      <c r="J59" s="282"/>
      <c r="K59" s="282"/>
      <c r="L59" s="282"/>
      <c r="M59" s="282"/>
      <c r="N59" s="282"/>
      <c r="O59" s="282"/>
      <c r="P59" s="282"/>
      <c r="Q59" s="282"/>
      <c r="R59" s="282"/>
      <c r="S59" s="282"/>
      <c r="T59" s="282"/>
      <c r="U59" s="282"/>
      <c r="V59" s="282"/>
      <c r="W59" s="282"/>
      <c r="X59" s="282"/>
    </row>
    <row r="60" spans="1:24" ht="13.5" customHeight="1" x14ac:dyDescent="0.2">
      <c r="A60" s="282"/>
      <c r="B60" s="282"/>
      <c r="C60" s="282"/>
      <c r="D60" s="282"/>
      <c r="E60" s="282"/>
      <c r="F60" s="282"/>
      <c r="G60" s="282"/>
      <c r="H60" s="282"/>
      <c r="I60" s="282"/>
      <c r="J60" s="282"/>
      <c r="K60" s="282"/>
      <c r="L60" s="282"/>
      <c r="M60" s="282"/>
      <c r="N60" s="282"/>
      <c r="O60" s="282"/>
      <c r="P60" s="282"/>
      <c r="Q60" s="282"/>
      <c r="R60" s="282"/>
      <c r="S60" s="282"/>
      <c r="T60" s="282"/>
      <c r="U60" s="282"/>
      <c r="V60" s="282"/>
      <c r="W60" s="282"/>
      <c r="X60" s="282"/>
    </row>
    <row r="61" spans="1:24" ht="13.5" customHeight="1" x14ac:dyDescent="0.2">
      <c r="A61" s="282"/>
      <c r="B61" s="282"/>
      <c r="C61" s="282"/>
      <c r="D61" s="282"/>
      <c r="E61" s="282"/>
      <c r="F61" s="282"/>
      <c r="G61" s="282"/>
      <c r="H61" s="282"/>
      <c r="I61" s="282"/>
      <c r="J61" s="282"/>
      <c r="K61" s="282"/>
      <c r="L61" s="282"/>
      <c r="M61" s="282"/>
      <c r="N61" s="282"/>
      <c r="O61" s="282"/>
      <c r="P61" s="282"/>
      <c r="Q61" s="282"/>
      <c r="R61" s="282"/>
      <c r="S61" s="282"/>
      <c r="T61" s="282"/>
      <c r="U61" s="282"/>
      <c r="V61" s="282"/>
      <c r="W61" s="282"/>
      <c r="X61" s="282"/>
    </row>
    <row r="62" spans="1:24" ht="13.5" customHeight="1" x14ac:dyDescent="0.2">
      <c r="A62" s="282"/>
      <c r="B62" s="282"/>
      <c r="C62" s="282"/>
      <c r="D62" s="282"/>
      <c r="E62" s="282"/>
      <c r="F62" s="282"/>
      <c r="G62" s="282"/>
      <c r="H62" s="282"/>
      <c r="I62" s="282"/>
      <c r="J62" s="282"/>
      <c r="K62" s="282"/>
      <c r="L62" s="282"/>
      <c r="M62" s="282"/>
      <c r="N62" s="282"/>
      <c r="O62" s="282"/>
      <c r="P62" s="282"/>
      <c r="Q62" s="282"/>
      <c r="R62" s="282"/>
      <c r="S62" s="282"/>
      <c r="T62" s="282"/>
      <c r="U62" s="282"/>
      <c r="V62" s="282"/>
      <c r="W62" s="282"/>
      <c r="X62" s="282"/>
    </row>
    <row r="63" spans="1:24" ht="13.5" customHeight="1" x14ac:dyDescent="0.2">
      <c r="A63" s="282"/>
      <c r="B63" s="282"/>
      <c r="C63" s="282"/>
      <c r="D63" s="282"/>
      <c r="E63" s="282"/>
      <c r="F63" s="282"/>
      <c r="G63" s="282"/>
      <c r="H63" s="282"/>
      <c r="I63" s="282"/>
      <c r="J63" s="282"/>
      <c r="K63" s="282"/>
      <c r="L63" s="282"/>
      <c r="M63" s="282"/>
      <c r="N63" s="282"/>
      <c r="O63" s="282"/>
      <c r="P63" s="282"/>
      <c r="Q63" s="282"/>
      <c r="R63" s="282"/>
      <c r="S63" s="282"/>
      <c r="T63" s="282"/>
      <c r="U63" s="282"/>
      <c r="V63" s="282"/>
      <c r="W63" s="282"/>
      <c r="X63" s="282"/>
    </row>
    <row r="64" spans="1:24" ht="13.5" customHeight="1" x14ac:dyDescent="0.2">
      <c r="A64" s="282"/>
      <c r="B64" s="282"/>
      <c r="C64" s="282"/>
      <c r="D64" s="282"/>
      <c r="E64" s="282"/>
      <c r="F64" s="282"/>
      <c r="G64" s="282"/>
      <c r="H64" s="282"/>
      <c r="I64" s="282"/>
      <c r="J64" s="282"/>
      <c r="K64" s="282"/>
      <c r="L64" s="282"/>
      <c r="M64" s="282"/>
      <c r="N64" s="282"/>
      <c r="O64" s="282"/>
      <c r="P64" s="282"/>
      <c r="Q64" s="282"/>
      <c r="R64" s="282"/>
      <c r="S64" s="282"/>
      <c r="T64" s="282"/>
      <c r="U64" s="282"/>
      <c r="V64" s="282"/>
      <c r="W64" s="282"/>
      <c r="X64" s="282"/>
    </row>
    <row r="65" spans="1:24" ht="13.5" customHeight="1" x14ac:dyDescent="0.2">
      <c r="A65" s="282"/>
      <c r="B65" s="282"/>
      <c r="C65" s="282"/>
      <c r="D65" s="282"/>
      <c r="E65" s="282"/>
      <c r="F65" s="282"/>
      <c r="G65" s="282"/>
      <c r="H65" s="282"/>
      <c r="I65" s="282"/>
      <c r="J65" s="282"/>
      <c r="K65" s="282"/>
      <c r="L65" s="282"/>
      <c r="M65" s="282"/>
      <c r="N65" s="282"/>
      <c r="O65" s="282"/>
      <c r="P65" s="282"/>
      <c r="Q65" s="282"/>
      <c r="R65" s="282"/>
      <c r="S65" s="282"/>
      <c r="T65" s="282"/>
      <c r="U65" s="282"/>
      <c r="V65" s="282"/>
      <c r="W65" s="282"/>
      <c r="X65" s="282"/>
    </row>
    <row r="66" spans="1:24" ht="13.5" customHeight="1" x14ac:dyDescent="0.2">
      <c r="A66" s="282"/>
      <c r="B66" s="282"/>
      <c r="C66" s="282"/>
      <c r="D66" s="282"/>
      <c r="E66" s="282"/>
      <c r="F66" s="282"/>
      <c r="G66" s="282"/>
      <c r="H66" s="282"/>
      <c r="I66" s="282"/>
      <c r="J66" s="282"/>
      <c r="K66" s="282"/>
      <c r="L66" s="282"/>
      <c r="M66" s="282"/>
      <c r="N66" s="282"/>
      <c r="O66" s="282"/>
      <c r="P66" s="282"/>
      <c r="Q66" s="282"/>
      <c r="R66" s="282"/>
      <c r="S66" s="282"/>
      <c r="T66" s="282"/>
      <c r="U66" s="282"/>
      <c r="V66" s="282"/>
      <c r="W66" s="282"/>
      <c r="X66" s="282"/>
    </row>
    <row r="67" spans="1:24" ht="13.5" customHeight="1" x14ac:dyDescent="0.2">
      <c r="A67" s="282"/>
      <c r="B67" s="282"/>
      <c r="C67" s="282"/>
      <c r="D67" s="282"/>
      <c r="E67" s="282"/>
      <c r="F67" s="282"/>
      <c r="G67" s="282"/>
      <c r="H67" s="282"/>
      <c r="I67" s="282"/>
      <c r="J67" s="282"/>
      <c r="K67" s="282"/>
      <c r="L67" s="282"/>
      <c r="M67" s="282"/>
      <c r="N67" s="282"/>
      <c r="O67" s="282"/>
      <c r="P67" s="282"/>
      <c r="Q67" s="282"/>
      <c r="R67" s="282"/>
      <c r="S67" s="282"/>
      <c r="T67" s="282"/>
      <c r="U67" s="282"/>
      <c r="V67" s="282"/>
      <c r="W67" s="282"/>
      <c r="X67" s="282"/>
    </row>
    <row r="68" spans="1:24" ht="13.5" customHeight="1" x14ac:dyDescent="0.2">
      <c r="A68" s="282"/>
      <c r="B68" s="282"/>
      <c r="C68" s="282"/>
      <c r="D68" s="282"/>
      <c r="E68" s="282"/>
      <c r="F68" s="282"/>
      <c r="G68" s="282"/>
      <c r="H68" s="282"/>
      <c r="I68" s="282"/>
      <c r="J68" s="282"/>
      <c r="K68" s="282"/>
      <c r="L68" s="282"/>
      <c r="M68" s="282"/>
      <c r="N68" s="282"/>
      <c r="O68" s="282"/>
      <c r="P68" s="282"/>
      <c r="Q68" s="282"/>
      <c r="R68" s="282"/>
      <c r="S68" s="282"/>
      <c r="T68" s="282"/>
      <c r="U68" s="282"/>
      <c r="V68" s="282"/>
      <c r="W68" s="282"/>
      <c r="X68" s="282"/>
    </row>
    <row r="69" spans="1:24" ht="13.5" customHeight="1" x14ac:dyDescent="0.2">
      <c r="A69" s="282"/>
      <c r="B69" s="282"/>
      <c r="C69" s="282"/>
      <c r="D69" s="282"/>
      <c r="E69" s="282"/>
      <c r="F69" s="282"/>
      <c r="G69" s="282"/>
      <c r="H69" s="282"/>
      <c r="I69" s="282"/>
      <c r="J69" s="282"/>
      <c r="K69" s="282"/>
      <c r="L69" s="282"/>
      <c r="M69" s="282"/>
      <c r="N69" s="282"/>
      <c r="O69" s="282"/>
      <c r="P69" s="282"/>
      <c r="Q69" s="282"/>
      <c r="R69" s="282"/>
      <c r="S69" s="282"/>
      <c r="T69" s="282"/>
      <c r="U69" s="282"/>
      <c r="V69" s="282"/>
      <c r="W69" s="282"/>
      <c r="X69" s="282"/>
    </row>
    <row r="70" spans="1:24" ht="13.5" customHeight="1" x14ac:dyDescent="0.2">
      <c r="A70" s="282"/>
      <c r="B70" s="282"/>
      <c r="C70" s="282"/>
      <c r="D70" s="282"/>
      <c r="E70" s="282"/>
      <c r="F70" s="282"/>
      <c r="G70" s="282"/>
      <c r="H70" s="282"/>
      <c r="I70" s="282"/>
      <c r="J70" s="282"/>
      <c r="K70" s="282"/>
      <c r="L70" s="282"/>
      <c r="M70" s="282"/>
      <c r="N70" s="282"/>
      <c r="O70" s="282"/>
      <c r="P70" s="282"/>
      <c r="Q70" s="282"/>
      <c r="R70" s="282"/>
      <c r="S70" s="282"/>
      <c r="T70" s="282"/>
      <c r="U70" s="282"/>
      <c r="V70" s="282"/>
      <c r="W70" s="282"/>
      <c r="X70" s="282"/>
    </row>
    <row r="71" spans="1:24" ht="13.5" customHeight="1" x14ac:dyDescent="0.2">
      <c r="A71" s="282"/>
      <c r="B71" s="282"/>
      <c r="C71" s="282"/>
      <c r="D71" s="282"/>
      <c r="E71" s="282"/>
      <c r="F71" s="282"/>
      <c r="G71" s="282"/>
      <c r="H71" s="282"/>
      <c r="I71" s="282"/>
      <c r="J71" s="282"/>
      <c r="K71" s="282"/>
      <c r="L71" s="282"/>
      <c r="M71" s="282"/>
      <c r="N71" s="282"/>
      <c r="O71" s="282"/>
      <c r="P71" s="282"/>
      <c r="Q71" s="282"/>
      <c r="R71" s="282"/>
      <c r="S71" s="282"/>
      <c r="T71" s="282"/>
      <c r="U71" s="282"/>
      <c r="V71" s="282"/>
      <c r="W71" s="282"/>
      <c r="X71" s="282"/>
    </row>
    <row r="72" spans="1:24" ht="13.5" customHeight="1" x14ac:dyDescent="0.2">
      <c r="A72" s="282"/>
      <c r="B72" s="282"/>
      <c r="C72" s="282"/>
      <c r="D72" s="282"/>
      <c r="E72" s="282"/>
      <c r="F72" s="282"/>
      <c r="G72" s="282"/>
      <c r="H72" s="282"/>
      <c r="I72" s="282"/>
      <c r="J72" s="282"/>
      <c r="K72" s="282"/>
      <c r="L72" s="282"/>
      <c r="M72" s="282"/>
      <c r="N72" s="282"/>
      <c r="O72" s="282"/>
      <c r="P72" s="282"/>
      <c r="Q72" s="282"/>
      <c r="R72" s="282"/>
      <c r="S72" s="282"/>
      <c r="T72" s="282"/>
      <c r="U72" s="282"/>
      <c r="V72" s="282"/>
      <c r="W72" s="282"/>
      <c r="X72" s="282"/>
    </row>
    <row r="73" spans="1:24" ht="13.5" customHeight="1" x14ac:dyDescent="0.2">
      <c r="A73" s="282"/>
      <c r="B73" s="282"/>
      <c r="C73" s="282"/>
      <c r="D73" s="282"/>
      <c r="E73" s="282"/>
      <c r="F73" s="282"/>
      <c r="G73" s="282"/>
      <c r="H73" s="282"/>
      <c r="I73" s="282"/>
      <c r="J73" s="282"/>
      <c r="K73" s="282"/>
      <c r="L73" s="282"/>
      <c r="M73" s="282"/>
      <c r="N73" s="282"/>
      <c r="O73" s="282"/>
      <c r="P73" s="282"/>
      <c r="Q73" s="282"/>
      <c r="R73" s="282"/>
      <c r="S73" s="282"/>
      <c r="T73" s="282"/>
      <c r="U73" s="282"/>
      <c r="V73" s="282"/>
      <c r="W73" s="282"/>
      <c r="X73" s="282"/>
    </row>
    <row r="74" spans="1:24" ht="13.5" customHeight="1" x14ac:dyDescent="0.2">
      <c r="A74" s="282"/>
      <c r="B74" s="282"/>
      <c r="C74" s="282"/>
      <c r="D74" s="282"/>
      <c r="E74" s="282"/>
      <c r="F74" s="282"/>
      <c r="G74" s="282"/>
      <c r="H74" s="282"/>
      <c r="I74" s="282"/>
      <c r="J74" s="282"/>
      <c r="K74" s="282"/>
      <c r="L74" s="282"/>
      <c r="M74" s="282"/>
      <c r="N74" s="282"/>
      <c r="O74" s="282"/>
      <c r="P74" s="282"/>
      <c r="Q74" s="282"/>
      <c r="R74" s="282"/>
      <c r="S74" s="282"/>
      <c r="T74" s="282"/>
      <c r="U74" s="282"/>
      <c r="V74" s="282"/>
      <c r="W74" s="282"/>
      <c r="X74" s="282"/>
    </row>
    <row r="75" spans="1:24" ht="13.5" customHeight="1" x14ac:dyDescent="0.2">
      <c r="A75" s="282"/>
      <c r="B75" s="282"/>
      <c r="C75" s="282"/>
      <c r="D75" s="282"/>
      <c r="E75" s="282"/>
      <c r="F75" s="282"/>
      <c r="G75" s="282"/>
      <c r="H75" s="282"/>
      <c r="I75" s="282"/>
      <c r="J75" s="282"/>
      <c r="K75" s="282"/>
      <c r="L75" s="282"/>
      <c r="M75" s="282"/>
      <c r="N75" s="282"/>
      <c r="O75" s="282"/>
      <c r="P75" s="282"/>
      <c r="Q75" s="282"/>
      <c r="R75" s="282"/>
      <c r="S75" s="282"/>
      <c r="T75" s="282"/>
      <c r="U75" s="282"/>
      <c r="V75" s="282"/>
      <c r="W75" s="282"/>
      <c r="X75" s="282"/>
    </row>
    <row r="76" spans="1:24" ht="13.5" customHeight="1" x14ac:dyDescent="0.2">
      <c r="A76" s="282"/>
      <c r="B76" s="282"/>
      <c r="C76" s="282"/>
      <c r="D76" s="282"/>
      <c r="E76" s="282"/>
      <c r="F76" s="282"/>
      <c r="G76" s="282"/>
      <c r="H76" s="282"/>
      <c r="I76" s="282"/>
      <c r="J76" s="282"/>
      <c r="K76" s="282"/>
      <c r="L76" s="282"/>
      <c r="M76" s="282"/>
      <c r="N76" s="282"/>
      <c r="O76" s="282"/>
      <c r="P76" s="282"/>
      <c r="Q76" s="282"/>
      <c r="R76" s="282"/>
      <c r="S76" s="282"/>
      <c r="T76" s="282"/>
      <c r="U76" s="282"/>
      <c r="V76" s="282"/>
      <c r="W76" s="282"/>
      <c r="X76" s="282"/>
    </row>
    <row r="77" spans="1:24" ht="13.5" customHeight="1" x14ac:dyDescent="0.2">
      <c r="A77" s="282"/>
      <c r="B77" s="282"/>
      <c r="C77" s="282"/>
      <c r="D77" s="282"/>
      <c r="E77" s="282"/>
      <c r="F77" s="282"/>
      <c r="G77" s="282"/>
      <c r="H77" s="282"/>
      <c r="I77" s="282"/>
      <c r="J77" s="282"/>
      <c r="K77" s="282"/>
      <c r="L77" s="282"/>
      <c r="M77" s="282"/>
      <c r="N77" s="282"/>
      <c r="O77" s="282"/>
      <c r="P77" s="282"/>
      <c r="Q77" s="282"/>
      <c r="R77" s="282"/>
      <c r="S77" s="282"/>
      <c r="T77" s="282"/>
      <c r="U77" s="282"/>
      <c r="V77" s="282"/>
      <c r="W77" s="282"/>
      <c r="X77" s="282"/>
    </row>
    <row r="78" spans="1:24" ht="13.5" customHeight="1" x14ac:dyDescent="0.2">
      <c r="A78" s="282"/>
      <c r="B78" s="282"/>
      <c r="C78" s="282"/>
      <c r="D78" s="282"/>
      <c r="E78" s="282"/>
      <c r="F78" s="282"/>
      <c r="G78" s="282"/>
      <c r="H78" s="282"/>
      <c r="I78" s="282"/>
      <c r="J78" s="282"/>
      <c r="K78" s="282"/>
      <c r="L78" s="282"/>
      <c r="M78" s="282"/>
      <c r="N78" s="282"/>
      <c r="O78" s="282"/>
      <c r="P78" s="282"/>
      <c r="Q78" s="282"/>
      <c r="R78" s="282"/>
      <c r="S78" s="282"/>
      <c r="T78" s="282"/>
      <c r="U78" s="282"/>
      <c r="V78" s="282"/>
      <c r="W78" s="282"/>
      <c r="X78" s="282"/>
    </row>
    <row r="79" spans="1:24" ht="13.5" customHeight="1" x14ac:dyDescent="0.2">
      <c r="A79" s="282"/>
      <c r="B79" s="282"/>
      <c r="C79" s="282"/>
      <c r="D79" s="282"/>
      <c r="E79" s="282"/>
      <c r="F79" s="282"/>
      <c r="G79" s="282"/>
      <c r="H79" s="282"/>
      <c r="I79" s="282"/>
      <c r="J79" s="282"/>
      <c r="K79" s="282"/>
      <c r="L79" s="282"/>
      <c r="M79" s="282"/>
      <c r="N79" s="282"/>
      <c r="O79" s="282"/>
      <c r="P79" s="282"/>
      <c r="Q79" s="282"/>
      <c r="R79" s="282"/>
      <c r="S79" s="282"/>
      <c r="T79" s="282"/>
      <c r="U79" s="282"/>
      <c r="V79" s="282"/>
      <c r="W79" s="282"/>
      <c r="X79" s="282"/>
    </row>
    <row r="80" spans="1:24" ht="13.5" customHeight="1" x14ac:dyDescent="0.2">
      <c r="A80" s="282"/>
      <c r="B80" s="282"/>
      <c r="C80" s="282"/>
      <c r="D80" s="282"/>
      <c r="E80" s="282"/>
      <c r="F80" s="282"/>
      <c r="G80" s="282"/>
      <c r="H80" s="282"/>
      <c r="I80" s="282"/>
      <c r="J80" s="282"/>
      <c r="K80" s="282"/>
      <c r="L80" s="282"/>
      <c r="M80" s="282"/>
      <c r="N80" s="282"/>
      <c r="O80" s="282"/>
      <c r="P80" s="282"/>
      <c r="Q80" s="282"/>
      <c r="R80" s="282"/>
      <c r="S80" s="282"/>
      <c r="T80" s="282"/>
      <c r="U80" s="282"/>
      <c r="V80" s="282"/>
      <c r="W80" s="282"/>
      <c r="X80" s="282"/>
    </row>
    <row r="81" spans="1:24" ht="13.5" customHeight="1" x14ac:dyDescent="0.2">
      <c r="A81" s="282"/>
      <c r="B81" s="282"/>
      <c r="C81" s="282"/>
      <c r="D81" s="282"/>
      <c r="E81" s="282"/>
      <c r="F81" s="282"/>
      <c r="G81" s="282"/>
      <c r="H81" s="282"/>
      <c r="I81" s="282"/>
      <c r="J81" s="282"/>
      <c r="K81" s="282"/>
      <c r="L81" s="282"/>
      <c r="M81" s="282"/>
      <c r="N81" s="282"/>
      <c r="O81" s="282"/>
      <c r="P81" s="282"/>
      <c r="Q81" s="282"/>
      <c r="R81" s="282"/>
      <c r="S81" s="282"/>
      <c r="T81" s="282"/>
      <c r="U81" s="282"/>
      <c r="V81" s="282"/>
      <c r="W81" s="282"/>
      <c r="X81" s="282"/>
    </row>
    <row r="82" spans="1:24" ht="13.5" customHeight="1" x14ac:dyDescent="0.2">
      <c r="A82" s="282"/>
      <c r="B82" s="282"/>
      <c r="C82" s="282"/>
      <c r="D82" s="282"/>
      <c r="E82" s="282"/>
      <c r="F82" s="282"/>
      <c r="G82" s="282"/>
      <c r="H82" s="282"/>
      <c r="I82" s="282"/>
      <c r="J82" s="282"/>
      <c r="K82" s="282"/>
      <c r="L82" s="282"/>
      <c r="M82" s="282"/>
      <c r="N82" s="282"/>
      <c r="O82" s="282"/>
      <c r="P82" s="282"/>
      <c r="Q82" s="282"/>
      <c r="R82" s="282"/>
      <c r="S82" s="282"/>
      <c r="T82" s="282"/>
      <c r="U82" s="282"/>
      <c r="V82" s="282"/>
      <c r="W82" s="282"/>
      <c r="X82" s="282"/>
    </row>
    <row r="83" spans="1:24" ht="13.5" customHeight="1" x14ac:dyDescent="0.2">
      <c r="A83" s="282"/>
      <c r="B83" s="282"/>
      <c r="C83" s="282"/>
      <c r="D83" s="282"/>
      <c r="E83" s="282"/>
      <c r="F83" s="282"/>
      <c r="G83" s="282"/>
      <c r="H83" s="282"/>
      <c r="I83" s="282"/>
      <c r="J83" s="282"/>
      <c r="K83" s="282"/>
      <c r="L83" s="282"/>
      <c r="M83" s="282"/>
      <c r="N83" s="282"/>
      <c r="O83" s="282"/>
      <c r="P83" s="282"/>
      <c r="Q83" s="282"/>
      <c r="R83" s="282"/>
      <c r="S83" s="282"/>
      <c r="T83" s="282"/>
      <c r="U83" s="282"/>
      <c r="V83" s="282"/>
      <c r="W83" s="282"/>
      <c r="X83" s="282"/>
    </row>
    <row r="84" spans="1:24" ht="13.5" customHeight="1" x14ac:dyDescent="0.2">
      <c r="A84" s="282"/>
      <c r="B84" s="282"/>
      <c r="C84" s="282"/>
      <c r="D84" s="282"/>
      <c r="E84" s="282"/>
      <c r="F84" s="282"/>
      <c r="G84" s="282"/>
      <c r="H84" s="282"/>
      <c r="I84" s="282"/>
      <c r="J84" s="282"/>
      <c r="K84" s="282"/>
      <c r="L84" s="282"/>
      <c r="M84" s="282"/>
      <c r="N84" s="282"/>
      <c r="O84" s="282"/>
      <c r="P84" s="282"/>
      <c r="Q84" s="282"/>
      <c r="R84" s="282"/>
      <c r="S84" s="282"/>
      <c r="T84" s="282"/>
      <c r="U84" s="282"/>
      <c r="V84" s="282"/>
      <c r="W84" s="282"/>
      <c r="X84" s="282"/>
    </row>
    <row r="85" spans="1:24" ht="13.5" customHeight="1" x14ac:dyDescent="0.2">
      <c r="A85" s="282"/>
      <c r="B85" s="282"/>
      <c r="C85" s="282"/>
      <c r="D85" s="282"/>
      <c r="E85" s="282"/>
      <c r="F85" s="282"/>
      <c r="G85" s="282"/>
      <c r="H85" s="282"/>
      <c r="I85" s="282"/>
      <c r="J85" s="282"/>
      <c r="K85" s="282"/>
      <c r="L85" s="282"/>
      <c r="M85" s="282"/>
      <c r="N85" s="282"/>
      <c r="O85" s="282"/>
      <c r="P85" s="282"/>
      <c r="Q85" s="282"/>
      <c r="R85" s="282"/>
      <c r="S85" s="282"/>
      <c r="T85" s="282"/>
      <c r="U85" s="282"/>
      <c r="V85" s="282"/>
      <c r="W85" s="282"/>
      <c r="X85" s="282"/>
    </row>
    <row r="86" spans="1:24" ht="13.5" customHeight="1" x14ac:dyDescent="0.2">
      <c r="A86" s="282"/>
      <c r="B86" s="282"/>
      <c r="C86" s="282"/>
      <c r="D86" s="282"/>
      <c r="E86" s="282"/>
      <c r="F86" s="282"/>
      <c r="G86" s="282"/>
      <c r="H86" s="282"/>
      <c r="I86" s="282"/>
      <c r="J86" s="282"/>
      <c r="K86" s="282"/>
      <c r="L86" s="282"/>
      <c r="M86" s="282"/>
      <c r="N86" s="282"/>
      <c r="O86" s="282"/>
      <c r="P86" s="282"/>
      <c r="Q86" s="282"/>
      <c r="R86" s="282"/>
      <c r="S86" s="282"/>
      <c r="T86" s="282"/>
      <c r="U86" s="282"/>
      <c r="V86" s="282"/>
      <c r="W86" s="282"/>
      <c r="X86" s="282"/>
    </row>
    <row r="87" spans="1:24" ht="13.5" customHeight="1" x14ac:dyDescent="0.2">
      <c r="A87" s="282"/>
      <c r="B87" s="282"/>
      <c r="C87" s="282"/>
      <c r="D87" s="282"/>
      <c r="E87" s="282"/>
      <c r="F87" s="282"/>
      <c r="G87" s="282"/>
      <c r="H87" s="282"/>
      <c r="I87" s="282"/>
      <c r="J87" s="282"/>
      <c r="K87" s="282"/>
      <c r="L87" s="282"/>
      <c r="M87" s="282"/>
      <c r="N87" s="282"/>
      <c r="O87" s="282"/>
      <c r="P87" s="282"/>
      <c r="Q87" s="282"/>
      <c r="R87" s="282"/>
      <c r="S87" s="282"/>
      <c r="T87" s="282"/>
      <c r="U87" s="282"/>
      <c r="V87" s="282"/>
      <c r="W87" s="282"/>
      <c r="X87" s="282"/>
    </row>
    <row r="88" spans="1:24" ht="13.5" customHeight="1" x14ac:dyDescent="0.2">
      <c r="A88" s="282"/>
      <c r="B88" s="282"/>
      <c r="C88" s="282"/>
      <c r="D88" s="282"/>
      <c r="E88" s="282"/>
      <c r="F88" s="282"/>
      <c r="G88" s="282"/>
      <c r="H88" s="282"/>
      <c r="I88" s="282"/>
      <c r="J88" s="282"/>
      <c r="K88" s="282"/>
      <c r="L88" s="282"/>
      <c r="M88" s="282"/>
      <c r="N88" s="282"/>
      <c r="O88" s="282"/>
      <c r="P88" s="282"/>
      <c r="Q88" s="282"/>
      <c r="R88" s="282"/>
      <c r="S88" s="282"/>
      <c r="T88" s="282"/>
      <c r="U88" s="282"/>
      <c r="V88" s="282"/>
      <c r="W88" s="282"/>
      <c r="X88" s="282"/>
    </row>
    <row r="89" spans="1:24" ht="13.5" customHeight="1" x14ac:dyDescent="0.2">
      <c r="A89" s="282"/>
      <c r="B89" s="282"/>
      <c r="C89" s="282"/>
      <c r="D89" s="282"/>
      <c r="E89" s="282"/>
      <c r="F89" s="282"/>
      <c r="G89" s="282"/>
      <c r="H89" s="282"/>
      <c r="I89" s="282"/>
      <c r="J89" s="282"/>
      <c r="K89" s="282"/>
      <c r="L89" s="282"/>
      <c r="M89" s="282"/>
      <c r="N89" s="282"/>
      <c r="O89" s="282"/>
      <c r="P89" s="282"/>
      <c r="Q89" s="282"/>
      <c r="R89" s="282"/>
      <c r="S89" s="282"/>
      <c r="T89" s="282"/>
      <c r="U89" s="282"/>
      <c r="V89" s="282"/>
      <c r="W89" s="282"/>
      <c r="X89" s="282"/>
    </row>
    <row r="90" spans="1:24" ht="13.5" customHeight="1" x14ac:dyDescent="0.2">
      <c r="A90" s="282"/>
      <c r="B90" s="282"/>
      <c r="C90" s="282"/>
      <c r="D90" s="282"/>
      <c r="E90" s="282"/>
      <c r="F90" s="282"/>
      <c r="G90" s="282"/>
      <c r="H90" s="282"/>
      <c r="I90" s="282"/>
      <c r="J90" s="282"/>
      <c r="K90" s="282"/>
      <c r="L90" s="282"/>
      <c r="M90" s="282"/>
      <c r="N90" s="282"/>
      <c r="O90" s="282"/>
      <c r="P90" s="282"/>
      <c r="Q90" s="282"/>
      <c r="R90" s="282"/>
      <c r="S90" s="282"/>
      <c r="T90" s="282"/>
      <c r="U90" s="282"/>
      <c r="V90" s="282"/>
      <c r="W90" s="282"/>
      <c r="X90" s="282"/>
    </row>
    <row r="91" spans="1:24" ht="13.5" customHeight="1" x14ac:dyDescent="0.2">
      <c r="A91" s="282"/>
      <c r="B91" s="282"/>
      <c r="C91" s="282"/>
      <c r="D91" s="282"/>
      <c r="E91" s="282"/>
      <c r="F91" s="282"/>
      <c r="G91" s="282"/>
      <c r="H91" s="282"/>
      <c r="I91" s="282"/>
      <c r="J91" s="282"/>
      <c r="K91" s="282"/>
      <c r="L91" s="282"/>
      <c r="M91" s="282"/>
      <c r="N91" s="282"/>
      <c r="O91" s="282"/>
      <c r="P91" s="282"/>
      <c r="Q91" s="282"/>
      <c r="R91" s="282"/>
      <c r="S91" s="282"/>
      <c r="T91" s="282"/>
      <c r="U91" s="282"/>
      <c r="V91" s="282"/>
      <c r="W91" s="282"/>
      <c r="X91" s="282"/>
    </row>
    <row r="92" spans="1:24" ht="13.5" customHeight="1" x14ac:dyDescent="0.2">
      <c r="A92" s="282"/>
      <c r="B92" s="282"/>
      <c r="C92" s="282"/>
      <c r="D92" s="282"/>
      <c r="E92" s="282"/>
      <c r="F92" s="282"/>
      <c r="G92" s="282"/>
      <c r="H92" s="282"/>
      <c r="I92" s="282"/>
      <c r="J92" s="282"/>
      <c r="K92" s="282"/>
      <c r="L92" s="282"/>
      <c r="M92" s="282"/>
      <c r="N92" s="282"/>
      <c r="O92" s="282"/>
      <c r="P92" s="282"/>
      <c r="Q92" s="282"/>
      <c r="R92" s="282"/>
      <c r="S92" s="282"/>
      <c r="T92" s="282"/>
      <c r="U92" s="282"/>
      <c r="V92" s="282"/>
      <c r="W92" s="282"/>
      <c r="X92" s="282"/>
    </row>
    <row r="93" spans="1:24" ht="13.5" customHeight="1" x14ac:dyDescent="0.2">
      <c r="A93" s="282"/>
      <c r="B93" s="282"/>
      <c r="C93" s="282"/>
      <c r="D93" s="282"/>
      <c r="E93" s="282"/>
      <c r="F93" s="282"/>
      <c r="G93" s="282"/>
      <c r="H93" s="282"/>
      <c r="I93" s="282"/>
      <c r="J93" s="282"/>
      <c r="K93" s="282"/>
      <c r="L93" s="282"/>
      <c r="M93" s="282"/>
      <c r="N93" s="282"/>
      <c r="O93" s="282"/>
      <c r="P93" s="282"/>
      <c r="Q93" s="282"/>
      <c r="R93" s="282"/>
      <c r="S93" s="282"/>
      <c r="T93" s="282"/>
      <c r="U93" s="282"/>
      <c r="V93" s="282"/>
      <c r="W93" s="282"/>
      <c r="X93" s="282"/>
    </row>
    <row r="94" spans="1:24" ht="13.5" customHeight="1" x14ac:dyDescent="0.2">
      <c r="A94" s="282"/>
      <c r="B94" s="282"/>
      <c r="C94" s="282"/>
      <c r="D94" s="282"/>
      <c r="E94" s="282"/>
      <c r="F94" s="282"/>
      <c r="G94" s="282"/>
      <c r="H94" s="282"/>
      <c r="I94" s="282"/>
      <c r="J94" s="282"/>
      <c r="K94" s="282"/>
      <c r="L94" s="282"/>
      <c r="M94" s="282"/>
      <c r="N94" s="282"/>
      <c r="O94" s="282"/>
      <c r="P94" s="282"/>
      <c r="Q94" s="282"/>
      <c r="R94" s="282"/>
      <c r="S94" s="282"/>
      <c r="T94" s="282"/>
      <c r="U94" s="282"/>
      <c r="V94" s="282"/>
      <c r="W94" s="282"/>
      <c r="X94" s="282"/>
    </row>
    <row r="95" spans="1:24" ht="13.5" customHeight="1" x14ac:dyDescent="0.2">
      <c r="A95" s="282"/>
      <c r="B95" s="282"/>
      <c r="C95" s="282"/>
      <c r="D95" s="282"/>
      <c r="E95" s="282"/>
      <c r="F95" s="282"/>
      <c r="G95" s="282"/>
      <c r="H95" s="282"/>
    </row>
    <row r="96" spans="1:24" ht="13.5" customHeight="1" x14ac:dyDescent="0.2">
      <c r="A96" s="282"/>
      <c r="B96" s="282"/>
      <c r="C96" s="282"/>
      <c r="D96" s="282"/>
      <c r="E96" s="282"/>
      <c r="F96" s="282"/>
      <c r="G96" s="282"/>
      <c r="H96" s="282"/>
    </row>
  </sheetData>
  <mergeCells count="40">
    <mergeCell ref="A8:B8"/>
    <mergeCell ref="A1:D1"/>
    <mergeCell ref="E1:H1"/>
    <mergeCell ref="A3:B3"/>
    <mergeCell ref="E3:F3"/>
    <mergeCell ref="G3:H3"/>
    <mergeCell ref="A4:B4"/>
    <mergeCell ref="E4:F4"/>
    <mergeCell ref="G4:H4"/>
    <mergeCell ref="A5:B5"/>
    <mergeCell ref="E5:F5"/>
    <mergeCell ref="G5:H5"/>
    <mergeCell ref="A6:B6"/>
    <mergeCell ref="F6:G6"/>
    <mergeCell ref="A14:B14"/>
    <mergeCell ref="A15:B15"/>
    <mergeCell ref="A9:C9"/>
    <mergeCell ref="A10:C10"/>
    <mergeCell ref="A11:C11"/>
    <mergeCell ref="A16:B16"/>
    <mergeCell ref="A17:B17"/>
    <mergeCell ref="A35:C35"/>
    <mergeCell ref="A18:B18"/>
    <mergeCell ref="A19:B19"/>
    <mergeCell ref="A20:B20"/>
    <mergeCell ref="A22:B22"/>
    <mergeCell ref="A23:B23"/>
    <mergeCell ref="A24:B24"/>
    <mergeCell ref="A25:C25"/>
    <mergeCell ref="A30:C30"/>
    <mergeCell ref="A34:C34"/>
    <mergeCell ref="A26:C26"/>
    <mergeCell ref="A27:C27"/>
    <mergeCell ref="A43:E43"/>
    <mergeCell ref="F43:H43"/>
    <mergeCell ref="A44:H49"/>
    <mergeCell ref="A37:C37"/>
    <mergeCell ref="A39:E39"/>
    <mergeCell ref="A41:E41"/>
    <mergeCell ref="F41:H41"/>
  </mergeCells>
  <pageMargins left="0.51181102362204722" right="0.11811023622047245" top="0.74803149606299213" bottom="0.74803149606299213" header="0.31496062992125984" footer="0.31496062992125984"/>
  <pageSetup paperSize="9" orientation="portrait" r:id="rId1"/>
  <ignoredErrors>
    <ignoredError sqref="G26" formula="1"/>
  </ignoredError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V31"/>
  <sheetViews>
    <sheetView showGridLines="0" workbookViewId="0">
      <selection sqref="A1:H1"/>
    </sheetView>
  </sheetViews>
  <sheetFormatPr defaultColWidth="10.140625" defaultRowHeight="13.5" customHeight="1" x14ac:dyDescent="0.2"/>
  <cols>
    <col min="1" max="256" width="10.140625" style="20" customWidth="1"/>
  </cols>
  <sheetData>
    <row r="1" spans="1:8" ht="15.75" customHeight="1" x14ac:dyDescent="0.2">
      <c r="A1" s="753" t="s">
        <v>37</v>
      </c>
      <c r="B1" s="754"/>
      <c r="C1" s="754"/>
      <c r="D1" s="754"/>
      <c r="E1" s="754"/>
      <c r="F1" s="754"/>
      <c r="G1" s="754"/>
      <c r="H1" s="755"/>
    </row>
    <row r="2" spans="1:8" ht="13.7" customHeight="1" x14ac:dyDescent="0.2">
      <c r="A2" s="81"/>
      <c r="B2" s="82"/>
      <c r="C2" s="82"/>
      <c r="D2" s="82"/>
      <c r="E2" s="83"/>
      <c r="F2" s="84" t="s">
        <v>38</v>
      </c>
      <c r="G2" s="84" t="s">
        <v>39</v>
      </c>
      <c r="H2" s="84" t="s">
        <v>40</v>
      </c>
    </row>
    <row r="3" spans="1:8" ht="13.7" customHeight="1" x14ac:dyDescent="0.2">
      <c r="A3" s="85" t="s">
        <v>41</v>
      </c>
      <c r="B3" s="86"/>
      <c r="C3" s="86"/>
      <c r="D3" s="86"/>
      <c r="E3" s="87"/>
      <c r="F3" s="417"/>
      <c r="G3" s="59">
        <f>DATABANK!C102</f>
        <v>200.88</v>
      </c>
      <c r="H3" s="59">
        <f>F3*G3</f>
        <v>0</v>
      </c>
    </row>
    <row r="4" spans="1:8" ht="13.7" customHeight="1" x14ac:dyDescent="0.2">
      <c r="A4" s="85" t="s">
        <v>42</v>
      </c>
      <c r="B4" s="86"/>
      <c r="C4" s="86"/>
      <c r="D4" s="86"/>
      <c r="E4" s="87"/>
      <c r="F4" s="417"/>
      <c r="G4" s="59">
        <f>DATABANK!C103</f>
        <v>456.92</v>
      </c>
      <c r="H4" s="59">
        <f>F4*G4</f>
        <v>0</v>
      </c>
    </row>
    <row r="5" spans="1:8" ht="15.75" customHeight="1" x14ac:dyDescent="0.2">
      <c r="A5" s="85" t="s">
        <v>12</v>
      </c>
      <c r="B5" s="86"/>
      <c r="C5" s="86"/>
      <c r="D5" s="86"/>
      <c r="E5" s="87"/>
      <c r="F5" s="88">
        <f>SUM(F3:F4)</f>
        <v>0</v>
      </c>
      <c r="G5" s="59"/>
      <c r="H5" s="89">
        <f>SUM(H3:H4)</f>
        <v>0</v>
      </c>
    </row>
    <row r="6" spans="1:8" ht="13.7" customHeight="1" x14ac:dyDescent="0.2">
      <c r="A6" s="90"/>
      <c r="B6" s="91"/>
      <c r="C6" s="91"/>
      <c r="D6" s="91"/>
      <c r="E6" s="91"/>
      <c r="F6" s="91"/>
      <c r="G6" s="91"/>
      <c r="H6" s="92"/>
    </row>
    <row r="7" spans="1:8" ht="13.7" customHeight="1" x14ac:dyDescent="0.2">
      <c r="A7" s="93" t="s">
        <v>43</v>
      </c>
      <c r="B7" s="94" t="str">
        <f>DATABANK!B20</f>
        <v>01.10.2023</v>
      </c>
      <c r="C7" s="5"/>
      <c r="D7" s="5"/>
      <c r="E7" s="5"/>
      <c r="F7" s="5"/>
      <c r="G7" s="5"/>
      <c r="H7" s="7"/>
    </row>
    <row r="8" spans="1:8" ht="13.7" customHeight="1" x14ac:dyDescent="0.2">
      <c r="A8" s="95"/>
      <c r="B8" s="96"/>
      <c r="C8" s="96"/>
      <c r="D8" s="96"/>
      <c r="E8" s="96"/>
      <c r="F8" s="96"/>
      <c r="G8" s="96"/>
      <c r="H8" s="97"/>
    </row>
    <row r="9" spans="1:8" ht="15.75" customHeight="1" x14ac:dyDescent="0.2">
      <c r="A9" s="753" t="s">
        <v>44</v>
      </c>
      <c r="B9" s="754"/>
      <c r="C9" s="754"/>
      <c r="D9" s="754"/>
      <c r="E9" s="754"/>
      <c r="F9" s="754"/>
      <c r="G9" s="754"/>
      <c r="H9" s="755"/>
    </row>
    <row r="10" spans="1:8" ht="13.7" customHeight="1" x14ac:dyDescent="0.2">
      <c r="A10" s="98" t="s">
        <v>45</v>
      </c>
      <c r="B10" s="91"/>
      <c r="C10" s="91"/>
      <c r="D10" s="91"/>
      <c r="E10" s="91"/>
      <c r="F10" s="91"/>
      <c r="G10" s="91"/>
      <c r="H10" s="92"/>
    </row>
    <row r="11" spans="1:8" ht="13.7" customHeight="1" x14ac:dyDescent="0.2">
      <c r="A11" s="93" t="s">
        <v>46</v>
      </c>
      <c r="B11" s="5"/>
      <c r="C11" s="5"/>
      <c r="D11" s="5"/>
      <c r="E11" s="5"/>
      <c r="F11" s="5"/>
      <c r="G11" s="5"/>
      <c r="H11" s="99">
        <f>DATABANK!C126</f>
        <v>41.21</v>
      </c>
    </row>
    <row r="12" spans="1:8" ht="13.7" customHeight="1" x14ac:dyDescent="0.2">
      <c r="A12" s="93" t="s">
        <v>47</v>
      </c>
      <c r="B12" s="5"/>
      <c r="C12" s="5"/>
      <c r="D12" s="5"/>
      <c r="E12" s="5"/>
      <c r="F12" s="5"/>
      <c r="G12" s="5"/>
      <c r="H12" s="7"/>
    </row>
    <row r="13" spans="1:8" ht="13.7" customHeight="1" x14ac:dyDescent="0.2">
      <c r="A13" s="93" t="s">
        <v>48</v>
      </c>
      <c r="B13" s="5"/>
      <c r="C13" s="5"/>
      <c r="D13" s="5"/>
      <c r="E13" s="5"/>
      <c r="F13" s="5"/>
      <c r="G13" s="5"/>
      <c r="H13" s="7"/>
    </row>
    <row r="14" spans="1:8" ht="15.75" customHeight="1" x14ac:dyDescent="0.2">
      <c r="A14" s="100"/>
      <c r="B14" s="4"/>
      <c r="C14" s="11"/>
      <c r="D14" s="4"/>
      <c r="E14" s="4"/>
      <c r="F14" s="4"/>
      <c r="G14" s="4"/>
      <c r="H14" s="101"/>
    </row>
    <row r="15" spans="1:8" ht="15.75" customHeight="1" x14ac:dyDescent="0.2">
      <c r="A15" s="93" t="s">
        <v>49</v>
      </c>
      <c r="B15" s="10"/>
      <c r="C15" s="274">
        <v>0</v>
      </c>
      <c r="D15" s="102" t="s">
        <v>50</v>
      </c>
      <c r="E15" s="5"/>
      <c r="F15" s="5"/>
      <c r="G15" s="5"/>
      <c r="H15" s="7"/>
    </row>
    <row r="16" spans="1:8" ht="14.1" customHeight="1" x14ac:dyDescent="0.2">
      <c r="A16" s="93" t="s">
        <v>51</v>
      </c>
      <c r="B16" s="5"/>
      <c r="C16" s="103"/>
      <c r="D16" s="5"/>
      <c r="E16" s="5"/>
      <c r="F16" s="5"/>
      <c r="G16" s="5"/>
      <c r="H16" s="7"/>
    </row>
    <row r="17" spans="1:8" ht="13.7" customHeight="1" x14ac:dyDescent="0.2">
      <c r="A17" s="95"/>
      <c r="B17" s="96"/>
      <c r="C17" s="96"/>
      <c r="D17" s="96"/>
      <c r="E17" s="96"/>
      <c r="F17" s="96"/>
      <c r="G17" s="96"/>
      <c r="H17" s="97"/>
    </row>
    <row r="18" spans="1:8" ht="13.7" customHeight="1" x14ac:dyDescent="0.2">
      <c r="A18" s="85" t="s">
        <v>52</v>
      </c>
      <c r="B18" s="86"/>
      <c r="C18" s="86"/>
      <c r="D18" s="86"/>
      <c r="E18" s="87"/>
      <c r="F18" s="417"/>
      <c r="G18" s="59">
        <f t="shared" ref="G18:G21" si="0">MAX(0.25*C$15,H$11)</f>
        <v>41.21</v>
      </c>
      <c r="H18" s="59">
        <f>F18*G18</f>
        <v>0</v>
      </c>
    </row>
    <row r="19" spans="1:8" ht="13.7" customHeight="1" x14ac:dyDescent="0.2">
      <c r="A19" s="85" t="s">
        <v>53</v>
      </c>
      <c r="B19" s="86"/>
      <c r="C19" s="86"/>
      <c r="D19" s="86"/>
      <c r="E19" s="87"/>
      <c r="F19" s="417"/>
      <c r="G19" s="59">
        <f t="shared" si="0"/>
        <v>41.21</v>
      </c>
      <c r="H19" s="59">
        <f>F19*G19</f>
        <v>0</v>
      </c>
    </row>
    <row r="20" spans="1:8" ht="13.7" customHeight="1" x14ac:dyDescent="0.2">
      <c r="A20" s="85" t="s">
        <v>54</v>
      </c>
      <c r="B20" s="86"/>
      <c r="C20" s="86"/>
      <c r="D20" s="86"/>
      <c r="E20" s="87"/>
      <c r="F20" s="417"/>
      <c r="G20" s="59">
        <f t="shared" si="0"/>
        <v>41.21</v>
      </c>
      <c r="H20" s="59">
        <f>F20*G20</f>
        <v>0</v>
      </c>
    </row>
    <row r="21" spans="1:8" ht="13.7" customHeight="1" x14ac:dyDescent="0.2">
      <c r="A21" s="85" t="s">
        <v>55</v>
      </c>
      <c r="B21" s="86"/>
      <c r="C21" s="86"/>
      <c r="D21" s="86"/>
      <c r="E21" s="87"/>
      <c r="F21" s="417"/>
      <c r="G21" s="59">
        <f t="shared" si="0"/>
        <v>41.21</v>
      </c>
      <c r="H21" s="59">
        <f>F21*G21</f>
        <v>0</v>
      </c>
    </row>
    <row r="22" spans="1:8" ht="15.75" customHeight="1" x14ac:dyDescent="0.2">
      <c r="A22" s="85" t="s">
        <v>12</v>
      </c>
      <c r="B22" s="86"/>
      <c r="C22" s="86"/>
      <c r="D22" s="86"/>
      <c r="E22" s="87"/>
      <c r="F22" s="88"/>
      <c r="G22" s="59"/>
      <c r="H22" s="89">
        <f>SUM(H18:H21)</f>
        <v>0</v>
      </c>
    </row>
    <row r="23" spans="1:8" ht="13.7" customHeight="1" x14ac:dyDescent="0.2">
      <c r="A23" s="90"/>
      <c r="B23" s="91"/>
      <c r="C23" s="91"/>
      <c r="D23" s="91"/>
      <c r="E23" s="91"/>
      <c r="F23" s="91"/>
      <c r="G23" s="91"/>
      <c r="H23" s="92"/>
    </row>
    <row r="24" spans="1:8" ht="13.7" customHeight="1" x14ac:dyDescent="0.2">
      <c r="A24" s="95"/>
      <c r="B24" s="96"/>
      <c r="C24" s="96"/>
      <c r="D24" s="96"/>
      <c r="E24" s="96"/>
      <c r="F24" s="96"/>
      <c r="G24" s="96"/>
      <c r="H24" s="97"/>
    </row>
    <row r="25" spans="1:8" ht="15.75" customHeight="1" x14ac:dyDescent="0.2">
      <c r="A25" s="753" t="s">
        <v>56</v>
      </c>
      <c r="B25" s="754"/>
      <c r="C25" s="754"/>
      <c r="D25" s="754"/>
      <c r="E25" s="754"/>
      <c r="F25" s="754"/>
      <c r="G25" s="754"/>
      <c r="H25" s="755"/>
    </row>
    <row r="26" spans="1:8" ht="13.7" customHeight="1" x14ac:dyDescent="0.2">
      <c r="A26" s="98" t="s">
        <v>57</v>
      </c>
      <c r="B26" s="91"/>
      <c r="C26" s="91"/>
      <c r="D26" s="91"/>
      <c r="E26" s="91"/>
      <c r="F26" s="91"/>
      <c r="G26" s="91"/>
      <c r="H26" s="92"/>
    </row>
    <row r="27" spans="1:8" ht="13.7" customHeight="1" x14ac:dyDescent="0.2">
      <c r="A27" s="93" t="s">
        <v>58</v>
      </c>
      <c r="B27" s="5"/>
      <c r="C27" s="5"/>
      <c r="D27" s="5"/>
      <c r="E27" s="5"/>
      <c r="F27" s="5"/>
      <c r="G27" s="5"/>
      <c r="H27" s="7"/>
    </row>
    <row r="28" spans="1:8" ht="13.7" customHeight="1" x14ac:dyDescent="0.2">
      <c r="A28" s="93" t="s">
        <v>59</v>
      </c>
      <c r="B28" s="5"/>
      <c r="C28" s="5"/>
      <c r="D28" s="5"/>
      <c r="E28" s="5"/>
      <c r="F28" s="5"/>
      <c r="G28" s="5"/>
      <c r="H28" s="7"/>
    </row>
    <row r="29" spans="1:8" ht="13.7" customHeight="1" x14ac:dyDescent="0.2">
      <c r="A29" s="104"/>
      <c r="B29" s="5"/>
      <c r="C29" s="5"/>
      <c r="D29" s="5"/>
      <c r="E29" s="5"/>
      <c r="F29" s="5"/>
      <c r="G29" s="5"/>
      <c r="H29" s="7"/>
    </row>
    <row r="30" spans="1:8" ht="13.7" customHeight="1" x14ac:dyDescent="0.2">
      <c r="A30" s="100"/>
      <c r="B30" s="4"/>
      <c r="C30" s="4"/>
      <c r="D30" s="4"/>
      <c r="E30" s="4"/>
      <c r="F30" s="4"/>
      <c r="G30" s="4"/>
      <c r="H30" s="101"/>
    </row>
    <row r="31" spans="1:8" ht="13.7" customHeight="1" x14ac:dyDescent="0.2">
      <c r="A31" s="105"/>
      <c r="B31" s="106"/>
      <c r="C31" s="106"/>
      <c r="D31" s="106"/>
      <c r="E31" s="106"/>
      <c r="F31" s="106"/>
      <c r="G31" s="106"/>
      <c r="H31" s="107"/>
    </row>
  </sheetData>
  <mergeCells count="3">
    <mergeCell ref="A25:H25"/>
    <mergeCell ref="A9:H9"/>
    <mergeCell ref="A1:H1"/>
  </mergeCells>
  <pageMargins left="0.75" right="0.75" top="1" bottom="1" header="0" footer="0"/>
  <pageSetup orientation="portrait"/>
  <headerFooter>
    <oddFooter>&amp;C&amp;"Helvetica,Regular"&amp;12&amp;K000000&amp;P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V147"/>
  <sheetViews>
    <sheetView showGridLines="0" workbookViewId="0">
      <selection activeCell="O23" sqref="O23"/>
    </sheetView>
  </sheetViews>
  <sheetFormatPr defaultColWidth="10.140625" defaultRowHeight="13.5" customHeight="1" x14ac:dyDescent="0.2"/>
  <cols>
    <col min="1" max="1" width="14" style="20" customWidth="1"/>
    <col min="2" max="13" width="8" style="20" customWidth="1"/>
    <col min="14" max="18" width="10.140625" style="20" customWidth="1"/>
    <col min="19" max="19" width="11" style="20" customWidth="1"/>
    <col min="20" max="256" width="10.140625" style="20" customWidth="1"/>
  </cols>
  <sheetData>
    <row r="1" spans="1:20" ht="15.75" customHeight="1" x14ac:dyDescent="0.2">
      <c r="A1" s="108" t="s">
        <v>60</v>
      </c>
      <c r="B1" s="109">
        <v>41852</v>
      </c>
      <c r="C1" s="109">
        <v>41883</v>
      </c>
      <c r="D1" s="109">
        <v>41913</v>
      </c>
      <c r="E1" s="109">
        <v>41944</v>
      </c>
      <c r="F1" s="109">
        <v>41974</v>
      </c>
      <c r="G1" s="109">
        <v>42005</v>
      </c>
      <c r="H1" s="109">
        <v>42036</v>
      </c>
      <c r="I1" s="109">
        <v>42064</v>
      </c>
      <c r="J1" s="109">
        <v>42095</v>
      </c>
      <c r="K1" s="109">
        <v>42125</v>
      </c>
      <c r="L1" s="109">
        <v>42156</v>
      </c>
      <c r="M1" s="110">
        <v>42186</v>
      </c>
      <c r="N1" s="1"/>
      <c r="O1" s="2"/>
      <c r="P1" s="2"/>
      <c r="Q1" s="2"/>
      <c r="R1" s="2"/>
      <c r="S1" s="2"/>
      <c r="T1" s="3"/>
    </row>
    <row r="2" spans="1:20" ht="13.7" customHeight="1" x14ac:dyDescent="0.2">
      <c r="A2" s="111" t="s">
        <v>61</v>
      </c>
      <c r="B2" s="112">
        <v>31</v>
      </c>
      <c r="C2" s="112">
        <v>30</v>
      </c>
      <c r="D2" s="112">
        <v>31</v>
      </c>
      <c r="E2" s="112">
        <v>30</v>
      </c>
      <c r="F2" s="112">
        <v>31</v>
      </c>
      <c r="G2" s="112">
        <v>31</v>
      </c>
      <c r="H2" s="112">
        <v>29</v>
      </c>
      <c r="I2" s="112">
        <v>31</v>
      </c>
      <c r="J2" s="112">
        <v>30</v>
      </c>
      <c r="K2" s="112">
        <v>31</v>
      </c>
      <c r="L2" s="112">
        <v>30</v>
      </c>
      <c r="M2" s="113">
        <v>31</v>
      </c>
      <c r="N2" s="8"/>
      <c r="O2" s="5"/>
      <c r="P2" s="5"/>
      <c r="Q2" s="5"/>
      <c r="R2" s="5"/>
      <c r="S2" s="5"/>
      <c r="T2" s="7"/>
    </row>
    <row r="3" spans="1:20" ht="13.7" customHeight="1" x14ac:dyDescent="0.2">
      <c r="A3" s="114" t="s">
        <v>62</v>
      </c>
      <c r="B3" s="115">
        <f>B2-B5-B4-B7</f>
        <v>10</v>
      </c>
      <c r="C3" s="115">
        <f>C2-C5-C4-C7</f>
        <v>8</v>
      </c>
      <c r="D3" s="115">
        <f>D2-D5-D4-D7</f>
        <v>9</v>
      </c>
      <c r="E3" s="115">
        <f>E2-E5-E4-E7</f>
        <v>9</v>
      </c>
      <c r="F3" s="115">
        <v>8</v>
      </c>
      <c r="G3" s="115">
        <f>G2-G5-G4-G7</f>
        <v>10</v>
      </c>
      <c r="H3" s="115">
        <v>8</v>
      </c>
      <c r="I3" s="115">
        <v>8</v>
      </c>
      <c r="J3" s="115">
        <v>9</v>
      </c>
      <c r="K3" s="115">
        <v>9</v>
      </c>
      <c r="L3" s="115">
        <f>L2-L5-L4-L7</f>
        <v>8</v>
      </c>
      <c r="M3" s="116">
        <v>10</v>
      </c>
      <c r="N3" s="8"/>
      <c r="O3" s="5"/>
      <c r="P3" s="5"/>
      <c r="Q3" s="5"/>
      <c r="R3" s="5"/>
      <c r="S3" s="5"/>
      <c r="T3" s="7"/>
    </row>
    <row r="4" spans="1:20" ht="13.7" customHeight="1" x14ac:dyDescent="0.2">
      <c r="A4" s="114" t="s">
        <v>63</v>
      </c>
      <c r="B4" s="115">
        <v>0</v>
      </c>
      <c r="C4" s="115">
        <v>0</v>
      </c>
      <c r="D4" s="115">
        <v>0</v>
      </c>
      <c r="E4" s="115">
        <v>0</v>
      </c>
      <c r="F4" s="115">
        <v>1</v>
      </c>
      <c r="G4" s="115">
        <v>1</v>
      </c>
      <c r="H4" s="115">
        <v>0</v>
      </c>
      <c r="I4" s="115">
        <v>3</v>
      </c>
      <c r="J4" s="115">
        <v>1</v>
      </c>
      <c r="K4" s="115">
        <v>2</v>
      </c>
      <c r="L4" s="115">
        <v>0</v>
      </c>
      <c r="M4" s="116">
        <v>0</v>
      </c>
      <c r="N4" s="8"/>
      <c r="O4" s="5"/>
      <c r="P4" s="5"/>
      <c r="Q4" s="5"/>
      <c r="R4" s="5"/>
      <c r="S4" s="5"/>
      <c r="T4" s="7"/>
    </row>
    <row r="5" spans="1:20" ht="13.7" customHeight="1" x14ac:dyDescent="0.2">
      <c r="A5" s="111" t="s">
        <v>64</v>
      </c>
      <c r="B5" s="112">
        <v>21</v>
      </c>
      <c r="C5" s="112">
        <v>22</v>
      </c>
      <c r="D5" s="112">
        <v>17</v>
      </c>
      <c r="E5" s="112">
        <v>21</v>
      </c>
      <c r="F5" s="112">
        <v>21</v>
      </c>
      <c r="G5" s="112">
        <v>20</v>
      </c>
      <c r="H5" s="112">
        <v>21</v>
      </c>
      <c r="I5" s="112">
        <v>20</v>
      </c>
      <c r="J5" s="112">
        <v>20</v>
      </c>
      <c r="K5" s="112">
        <v>20</v>
      </c>
      <c r="L5" s="112">
        <v>22</v>
      </c>
      <c r="M5" s="113">
        <v>2</v>
      </c>
      <c r="N5" s="8"/>
      <c r="O5" s="5"/>
      <c r="P5" s="5"/>
      <c r="Q5" s="5"/>
      <c r="R5" s="5"/>
      <c r="S5" s="5"/>
      <c r="T5" s="7"/>
    </row>
    <row r="6" spans="1:20" ht="13.7" customHeight="1" x14ac:dyDescent="0.2">
      <c r="A6" s="117" t="s">
        <v>65</v>
      </c>
      <c r="B6" s="118">
        <v>16</v>
      </c>
      <c r="C6" s="118">
        <v>22</v>
      </c>
      <c r="D6" s="118">
        <f>D5</f>
        <v>17</v>
      </c>
      <c r="E6" s="118">
        <v>21</v>
      </c>
      <c r="F6" s="118">
        <v>14</v>
      </c>
      <c r="G6" s="118">
        <f>G5</f>
        <v>20</v>
      </c>
      <c r="H6" s="118">
        <v>16</v>
      </c>
      <c r="I6" s="118">
        <v>17</v>
      </c>
      <c r="J6" s="118">
        <v>20</v>
      </c>
      <c r="K6" s="118">
        <v>19</v>
      </c>
      <c r="L6" s="118">
        <v>18</v>
      </c>
      <c r="M6" s="119">
        <v>0</v>
      </c>
      <c r="N6" s="8"/>
      <c r="O6" s="5"/>
      <c r="P6" s="5"/>
      <c r="Q6" s="5"/>
      <c r="R6" s="5"/>
      <c r="S6" s="5"/>
      <c r="T6" s="7"/>
    </row>
    <row r="7" spans="1:20" ht="13.7" customHeight="1" x14ac:dyDescent="0.2">
      <c r="A7" s="114" t="s">
        <v>66</v>
      </c>
      <c r="B7" s="115">
        <v>0</v>
      </c>
      <c r="C7" s="115">
        <v>0</v>
      </c>
      <c r="D7" s="115">
        <v>5</v>
      </c>
      <c r="E7" s="115">
        <v>0</v>
      </c>
      <c r="F7" s="115">
        <v>0</v>
      </c>
      <c r="G7" s="115">
        <v>0</v>
      </c>
      <c r="H7" s="115">
        <v>0</v>
      </c>
      <c r="I7" s="115">
        <v>0</v>
      </c>
      <c r="J7" s="115">
        <v>0</v>
      </c>
      <c r="K7" s="115">
        <v>0</v>
      </c>
      <c r="L7" s="115">
        <v>0</v>
      </c>
      <c r="M7" s="116">
        <v>20</v>
      </c>
      <c r="N7" s="8"/>
      <c r="O7" s="5"/>
      <c r="P7" s="5"/>
      <c r="Q7" s="5"/>
      <c r="R7" s="5"/>
      <c r="S7" s="5"/>
      <c r="T7" s="7"/>
    </row>
    <row r="8" spans="1:20" ht="15.75" customHeight="1" x14ac:dyDescent="0.2">
      <c r="A8" s="120"/>
      <c r="B8" s="86"/>
      <c r="C8" s="121"/>
      <c r="D8" s="122"/>
      <c r="E8" s="122"/>
      <c r="F8" s="121"/>
      <c r="G8" s="91"/>
      <c r="H8" s="91"/>
      <c r="I8" s="91"/>
      <c r="J8" s="91"/>
      <c r="K8" s="91"/>
      <c r="L8" s="91"/>
      <c r="M8" s="123"/>
      <c r="N8" s="8"/>
      <c r="O8" s="5"/>
      <c r="P8" s="5"/>
      <c r="Q8" s="5"/>
      <c r="R8" s="5"/>
      <c r="S8" s="5"/>
      <c r="T8" s="7"/>
    </row>
    <row r="9" spans="1:20" ht="15.75" customHeight="1" x14ac:dyDescent="0.2">
      <c r="A9" s="37" t="s">
        <v>61</v>
      </c>
      <c r="B9" s="124">
        <f>SUM(B2:M2)</f>
        <v>366</v>
      </c>
      <c r="C9" s="125"/>
      <c r="D9" s="126">
        <v>1924</v>
      </c>
      <c r="E9" s="126">
        <f>D9</f>
        <v>1924</v>
      </c>
      <c r="F9" s="127" t="s">
        <v>67</v>
      </c>
      <c r="G9" s="128"/>
      <c r="H9" s="129"/>
      <c r="I9" s="129"/>
      <c r="J9" s="129"/>
      <c r="K9" s="129"/>
      <c r="L9" s="129"/>
      <c r="M9" s="130"/>
      <c r="N9" s="8"/>
      <c r="O9" s="5"/>
      <c r="P9" s="5"/>
      <c r="Q9" s="5"/>
      <c r="R9" s="5"/>
      <c r="S9" s="5"/>
      <c r="T9" s="7"/>
    </row>
    <row r="10" spans="1:20" ht="15.75" customHeight="1" x14ac:dyDescent="0.2">
      <c r="A10" s="131" t="s">
        <v>62</v>
      </c>
      <c r="B10" s="132">
        <f>SUM(B3:M3)</f>
        <v>106</v>
      </c>
      <c r="C10" s="125"/>
      <c r="D10" s="133"/>
      <c r="E10" s="133"/>
      <c r="F10" s="127" t="s">
        <v>68</v>
      </c>
      <c r="G10" s="128"/>
      <c r="H10" s="129"/>
      <c r="I10" s="129"/>
      <c r="J10" s="129"/>
      <c r="K10" s="129"/>
      <c r="L10" s="129"/>
      <c r="M10" s="130"/>
      <c r="N10" s="8"/>
      <c r="O10" s="5"/>
      <c r="P10" s="5"/>
      <c r="Q10" s="5"/>
      <c r="R10" s="5"/>
      <c r="S10" s="5"/>
      <c r="T10" s="7"/>
    </row>
    <row r="11" spans="1:20" ht="13.7" customHeight="1" x14ac:dyDescent="0.2">
      <c r="A11" s="131" t="s">
        <v>63</v>
      </c>
      <c r="B11" s="132">
        <f>SUM(B4:M4)</f>
        <v>8</v>
      </c>
      <c r="C11" s="125">
        <v>7.4</v>
      </c>
      <c r="D11" s="133">
        <f>B11*C11</f>
        <v>59.2</v>
      </c>
      <c r="E11" s="133">
        <f>D11</f>
        <v>59.2</v>
      </c>
      <c r="F11" s="9"/>
      <c r="G11" s="4"/>
      <c r="H11" s="4"/>
      <c r="I11" s="4"/>
      <c r="J11" s="4"/>
      <c r="K11" s="4"/>
      <c r="L11" s="4"/>
      <c r="M11" s="134"/>
      <c r="N11" s="8"/>
      <c r="O11" s="5"/>
      <c r="P11" s="5"/>
      <c r="Q11" s="5"/>
      <c r="R11" s="5"/>
      <c r="S11" s="5"/>
      <c r="T11" s="7"/>
    </row>
    <row r="12" spans="1:20" ht="13.7" customHeight="1" x14ac:dyDescent="0.2">
      <c r="A12" s="37" t="s">
        <v>64</v>
      </c>
      <c r="B12" s="124">
        <f>SUM(B5:M5)-1</f>
        <v>226</v>
      </c>
      <c r="C12" s="125"/>
      <c r="D12" s="133"/>
      <c r="E12" s="133"/>
      <c r="F12" s="102" t="s">
        <v>69</v>
      </c>
      <c r="G12" s="4"/>
      <c r="H12" s="4"/>
      <c r="I12" s="4"/>
      <c r="J12" s="4"/>
      <c r="K12" s="4"/>
      <c r="L12" s="4"/>
      <c r="M12" s="134"/>
      <c r="N12" s="8"/>
      <c r="O12" s="5"/>
      <c r="P12" s="5"/>
      <c r="Q12" s="5"/>
      <c r="R12" s="5"/>
      <c r="S12" s="5"/>
      <c r="T12" s="7"/>
    </row>
    <row r="13" spans="1:20" ht="13.7" customHeight="1" x14ac:dyDescent="0.2">
      <c r="A13" s="131" t="s">
        <v>66</v>
      </c>
      <c r="B13" s="132">
        <f>SUM(B7:M7)</f>
        <v>25</v>
      </c>
      <c r="C13" s="125">
        <v>7.4</v>
      </c>
      <c r="D13" s="133">
        <f>B13*C13</f>
        <v>185</v>
      </c>
      <c r="E13" s="133">
        <f>D13</f>
        <v>185</v>
      </c>
      <c r="F13" s="102" t="s">
        <v>70</v>
      </c>
      <c r="G13" s="4"/>
      <c r="H13" s="4"/>
      <c r="I13" s="4"/>
      <c r="J13" s="4"/>
      <c r="K13" s="4"/>
      <c r="L13" s="4"/>
      <c r="M13" s="134"/>
      <c r="N13" s="8"/>
      <c r="O13" s="5"/>
      <c r="P13" s="5"/>
      <c r="Q13" s="5"/>
      <c r="R13" s="5"/>
      <c r="S13" s="5"/>
      <c r="T13" s="7"/>
    </row>
    <row r="14" spans="1:20" ht="13.7" customHeight="1" x14ac:dyDescent="0.2">
      <c r="A14" s="131" t="s">
        <v>71</v>
      </c>
      <c r="B14" s="132">
        <v>5</v>
      </c>
      <c r="C14" s="125">
        <v>7.4</v>
      </c>
      <c r="D14" s="133">
        <f>B14*C14</f>
        <v>37</v>
      </c>
      <c r="E14" s="133"/>
      <c r="F14" s="9"/>
      <c r="G14" s="4"/>
      <c r="H14" s="4"/>
      <c r="I14" s="4"/>
      <c r="J14" s="4"/>
      <c r="K14" s="4"/>
      <c r="L14" s="4"/>
      <c r="M14" s="134"/>
      <c r="N14" s="8"/>
      <c r="O14" s="5"/>
      <c r="P14" s="5"/>
      <c r="Q14" s="5"/>
      <c r="R14" s="5"/>
      <c r="S14" s="5"/>
      <c r="T14" s="7"/>
    </row>
    <row r="15" spans="1:20" ht="16.5" customHeight="1" x14ac:dyDescent="0.2">
      <c r="A15" s="40" t="s">
        <v>65</v>
      </c>
      <c r="B15" s="135">
        <f>SUM(B6:M6)</f>
        <v>200</v>
      </c>
      <c r="C15" s="136"/>
      <c r="D15" s="137">
        <f>D9-D11-D13-D14</f>
        <v>1642.8</v>
      </c>
      <c r="E15" s="137">
        <f>E9-E11-E13-E14</f>
        <v>1679.8</v>
      </c>
      <c r="F15" s="138"/>
      <c r="G15" s="11"/>
      <c r="H15" s="11"/>
      <c r="I15" s="11"/>
      <c r="J15" s="11"/>
      <c r="K15" s="11"/>
      <c r="L15" s="11"/>
      <c r="M15" s="139"/>
      <c r="N15" s="8"/>
      <c r="O15" s="5"/>
      <c r="P15" s="5"/>
      <c r="Q15" s="5"/>
      <c r="R15" s="5"/>
      <c r="S15" s="5"/>
      <c r="T15" s="7"/>
    </row>
    <row r="16" spans="1:20" ht="15.75" customHeight="1" x14ac:dyDescent="0.2">
      <c r="A16" s="14"/>
      <c r="B16" s="6"/>
      <c r="C16" s="6"/>
      <c r="D16" s="6"/>
      <c r="E16" s="6"/>
      <c r="F16" s="6"/>
      <c r="G16" s="6"/>
      <c r="H16" s="6"/>
      <c r="I16" s="6"/>
      <c r="J16" s="6"/>
      <c r="K16" s="6"/>
      <c r="L16" s="6"/>
      <c r="M16" s="6"/>
      <c r="N16" s="5"/>
      <c r="O16" s="5"/>
      <c r="P16" s="5"/>
      <c r="Q16" s="5"/>
      <c r="R16" s="5"/>
      <c r="S16" s="5"/>
      <c r="T16" s="7"/>
    </row>
    <row r="17" spans="1:20" ht="15.75" customHeight="1" x14ac:dyDescent="0.2">
      <c r="A17" s="108" t="s">
        <v>72</v>
      </c>
      <c r="B17" s="109">
        <v>41852</v>
      </c>
      <c r="C17" s="109">
        <v>41883</v>
      </c>
      <c r="D17" s="109">
        <v>41913</v>
      </c>
      <c r="E17" s="109">
        <v>41944</v>
      </c>
      <c r="F17" s="109">
        <v>41974</v>
      </c>
      <c r="G17" s="109">
        <v>42005</v>
      </c>
      <c r="H17" s="109">
        <v>42036</v>
      </c>
      <c r="I17" s="109">
        <v>42064</v>
      </c>
      <c r="J17" s="109">
        <v>42095</v>
      </c>
      <c r="K17" s="109">
        <v>42125</v>
      </c>
      <c r="L17" s="109">
        <v>42156</v>
      </c>
      <c r="M17" s="110">
        <v>42186</v>
      </c>
      <c r="N17" s="8"/>
      <c r="O17" s="5"/>
      <c r="P17" s="5"/>
      <c r="Q17" s="5"/>
      <c r="R17" s="5"/>
      <c r="S17" s="5"/>
      <c r="T17" s="7"/>
    </row>
    <row r="18" spans="1:20" ht="13.7" customHeight="1" x14ac:dyDescent="0.2">
      <c r="A18" s="111" t="s">
        <v>61</v>
      </c>
      <c r="B18" s="112">
        <v>31</v>
      </c>
      <c r="C18" s="112">
        <v>30</v>
      </c>
      <c r="D18" s="112">
        <v>31</v>
      </c>
      <c r="E18" s="112">
        <v>30</v>
      </c>
      <c r="F18" s="112">
        <v>31</v>
      </c>
      <c r="G18" s="112">
        <v>31</v>
      </c>
      <c r="H18" s="112">
        <v>28</v>
      </c>
      <c r="I18" s="112">
        <v>31</v>
      </c>
      <c r="J18" s="112">
        <v>30</v>
      </c>
      <c r="K18" s="112">
        <v>31</v>
      </c>
      <c r="L18" s="112">
        <v>30</v>
      </c>
      <c r="M18" s="113">
        <v>31</v>
      </c>
      <c r="N18" s="8"/>
      <c r="O18" s="5"/>
      <c r="P18" s="5"/>
      <c r="Q18" s="5"/>
      <c r="R18" s="5"/>
      <c r="S18" s="5"/>
      <c r="T18" s="7"/>
    </row>
    <row r="19" spans="1:20" ht="13.7" customHeight="1" x14ac:dyDescent="0.2">
      <c r="A19" s="114" t="s">
        <v>62</v>
      </c>
      <c r="B19" s="115">
        <f t="shared" ref="B19:M19" si="0">B18-B21-B20-B23</f>
        <v>10</v>
      </c>
      <c r="C19" s="115">
        <f t="shared" si="0"/>
        <v>8</v>
      </c>
      <c r="D19" s="115">
        <f t="shared" si="0"/>
        <v>8</v>
      </c>
      <c r="E19" s="115">
        <f t="shared" si="0"/>
        <v>10</v>
      </c>
      <c r="F19" s="115">
        <f t="shared" si="0"/>
        <v>8</v>
      </c>
      <c r="G19" s="115">
        <f t="shared" si="0"/>
        <v>9</v>
      </c>
      <c r="H19" s="115">
        <f t="shared" si="0"/>
        <v>8</v>
      </c>
      <c r="I19" s="115">
        <f t="shared" si="0"/>
        <v>9</v>
      </c>
      <c r="J19" s="115">
        <f t="shared" si="0"/>
        <v>8</v>
      </c>
      <c r="K19" s="115">
        <f t="shared" si="0"/>
        <v>10</v>
      </c>
      <c r="L19" s="115">
        <f t="shared" si="0"/>
        <v>8</v>
      </c>
      <c r="M19" s="116">
        <f t="shared" si="0"/>
        <v>8</v>
      </c>
      <c r="N19" s="8"/>
      <c r="O19" s="5"/>
      <c r="P19" s="5"/>
      <c r="Q19" s="5"/>
      <c r="R19" s="5"/>
      <c r="S19" s="5"/>
      <c r="T19" s="7"/>
    </row>
    <row r="20" spans="1:20" ht="13.7" customHeight="1" x14ac:dyDescent="0.2">
      <c r="A20" s="114" t="s">
        <v>63</v>
      </c>
      <c r="B20" s="115">
        <v>0</v>
      </c>
      <c r="C20" s="115">
        <v>0</v>
      </c>
      <c r="D20" s="115">
        <v>0</v>
      </c>
      <c r="E20" s="115">
        <v>0</v>
      </c>
      <c r="F20" s="115">
        <v>2</v>
      </c>
      <c r="G20" s="115">
        <v>1</v>
      </c>
      <c r="H20" s="115">
        <v>0</v>
      </c>
      <c r="I20" s="115">
        <v>0</v>
      </c>
      <c r="J20" s="115">
        <v>3</v>
      </c>
      <c r="K20" s="115">
        <v>3</v>
      </c>
      <c r="L20" s="115"/>
      <c r="M20" s="116">
        <v>0</v>
      </c>
      <c r="N20" s="8"/>
      <c r="O20" s="5"/>
      <c r="P20" s="5"/>
      <c r="Q20" s="5"/>
      <c r="R20" s="5"/>
      <c r="S20" s="5"/>
      <c r="T20" s="7"/>
    </row>
    <row r="21" spans="1:20" ht="13.7" customHeight="1" x14ac:dyDescent="0.2">
      <c r="A21" s="111" t="s">
        <v>64</v>
      </c>
      <c r="B21" s="112">
        <v>21</v>
      </c>
      <c r="C21" s="112">
        <v>22</v>
      </c>
      <c r="D21" s="112">
        <v>18</v>
      </c>
      <c r="E21" s="112">
        <v>20</v>
      </c>
      <c r="F21" s="112">
        <v>21</v>
      </c>
      <c r="G21" s="112">
        <v>21</v>
      </c>
      <c r="H21" s="112">
        <v>20</v>
      </c>
      <c r="I21" s="112">
        <v>22</v>
      </c>
      <c r="J21" s="112">
        <v>19</v>
      </c>
      <c r="K21" s="112">
        <v>18</v>
      </c>
      <c r="L21" s="112">
        <v>22</v>
      </c>
      <c r="M21" s="113">
        <v>3</v>
      </c>
      <c r="N21" s="8"/>
      <c r="O21" s="5"/>
      <c r="P21" s="5"/>
      <c r="Q21" s="5"/>
      <c r="R21" s="5"/>
      <c r="S21" s="5"/>
      <c r="T21" s="7"/>
    </row>
    <row r="22" spans="1:20" ht="13.7" customHeight="1" x14ac:dyDescent="0.2">
      <c r="A22" s="117" t="s">
        <v>65</v>
      </c>
      <c r="B22" s="118">
        <v>15</v>
      </c>
      <c r="C22" s="118">
        <v>22</v>
      </c>
      <c r="D22" s="118">
        <f>D21</f>
        <v>18</v>
      </c>
      <c r="E22" s="118">
        <v>20</v>
      </c>
      <c r="F22" s="118">
        <v>15</v>
      </c>
      <c r="G22" s="118">
        <f>G21</f>
        <v>21</v>
      </c>
      <c r="H22" s="118">
        <v>15</v>
      </c>
      <c r="I22" s="118">
        <v>20</v>
      </c>
      <c r="J22" s="118">
        <v>18</v>
      </c>
      <c r="K22" s="118">
        <v>17</v>
      </c>
      <c r="L22" s="118">
        <v>19</v>
      </c>
      <c r="M22" s="119">
        <v>0</v>
      </c>
      <c r="N22" s="8"/>
      <c r="O22" s="5"/>
      <c r="P22" s="5"/>
      <c r="Q22" s="5"/>
      <c r="R22" s="5"/>
      <c r="S22" s="5"/>
      <c r="T22" s="7"/>
    </row>
    <row r="23" spans="1:20" ht="13.7" customHeight="1" x14ac:dyDescent="0.2">
      <c r="A23" s="114" t="s">
        <v>66</v>
      </c>
      <c r="B23" s="115">
        <v>0</v>
      </c>
      <c r="C23" s="115">
        <v>0</v>
      </c>
      <c r="D23" s="115">
        <v>5</v>
      </c>
      <c r="E23" s="115">
        <v>0</v>
      </c>
      <c r="F23" s="115">
        <v>0</v>
      </c>
      <c r="G23" s="115">
        <v>0</v>
      </c>
      <c r="H23" s="115">
        <v>0</v>
      </c>
      <c r="I23" s="115">
        <v>0</v>
      </c>
      <c r="J23" s="115">
        <v>0</v>
      </c>
      <c r="K23" s="115">
        <v>0</v>
      </c>
      <c r="L23" s="115">
        <v>0</v>
      </c>
      <c r="M23" s="116">
        <v>20</v>
      </c>
      <c r="N23" s="8"/>
      <c r="O23" s="5"/>
      <c r="P23" s="5"/>
      <c r="Q23" s="5"/>
      <c r="R23" s="5"/>
      <c r="S23" s="5"/>
      <c r="T23" s="7"/>
    </row>
    <row r="24" spans="1:20" ht="15.75" customHeight="1" x14ac:dyDescent="0.2">
      <c r="A24" s="120"/>
      <c r="B24" s="86"/>
      <c r="C24" s="121"/>
      <c r="D24" s="122"/>
      <c r="E24" s="122"/>
      <c r="F24" s="121"/>
      <c r="G24" s="91"/>
      <c r="H24" s="91"/>
      <c r="I24" s="91"/>
      <c r="J24" s="91"/>
      <c r="K24" s="91"/>
      <c r="L24" s="91"/>
      <c r="M24" s="123"/>
      <c r="N24" s="8"/>
      <c r="O24" s="140">
        <v>1680</v>
      </c>
      <c r="P24" s="140"/>
      <c r="Q24" s="140"/>
      <c r="R24" s="140"/>
      <c r="S24" s="140"/>
      <c r="T24" s="141"/>
    </row>
    <row r="25" spans="1:20" ht="14.1" customHeight="1" x14ac:dyDescent="0.2">
      <c r="A25" s="37" t="s">
        <v>61</v>
      </c>
      <c r="B25" s="124">
        <f>SUM(B18:M18)</f>
        <v>365</v>
      </c>
      <c r="C25" s="125"/>
      <c r="D25" s="126">
        <v>1924</v>
      </c>
      <c r="E25" s="126">
        <f>D25</f>
        <v>1924</v>
      </c>
      <c r="F25" s="9"/>
      <c r="G25" s="142" t="s">
        <v>73</v>
      </c>
      <c r="H25" s="129"/>
      <c r="I25" s="129"/>
      <c r="J25" s="129"/>
      <c r="K25" s="129"/>
      <c r="L25" s="129"/>
      <c r="M25" s="130"/>
      <c r="N25" s="8"/>
      <c r="O25" s="140">
        <v>31</v>
      </c>
      <c r="P25" s="140"/>
      <c r="Q25" s="140"/>
      <c r="R25" s="140"/>
      <c r="S25" s="143"/>
      <c r="T25" s="144"/>
    </row>
    <row r="26" spans="1:20" ht="13.7" customHeight="1" x14ac:dyDescent="0.2">
      <c r="A26" s="131" t="s">
        <v>62</v>
      </c>
      <c r="B26" s="132">
        <f>SUM(B19:M19)</f>
        <v>104</v>
      </c>
      <c r="C26" s="125"/>
      <c r="D26" s="133"/>
      <c r="E26" s="133"/>
      <c r="F26" s="9"/>
      <c r="G26" s="142" t="s">
        <v>74</v>
      </c>
      <c r="H26" s="129"/>
      <c r="I26" s="129"/>
      <c r="J26" s="129"/>
      <c r="K26" s="129"/>
      <c r="L26" s="129"/>
      <c r="M26" s="130"/>
      <c r="N26" s="8"/>
      <c r="O26" s="140"/>
      <c r="P26" s="140"/>
      <c r="Q26" s="140"/>
      <c r="R26" s="140"/>
      <c r="S26" s="143"/>
      <c r="T26" s="144"/>
    </row>
    <row r="27" spans="1:20" ht="13.7" customHeight="1" x14ac:dyDescent="0.2">
      <c r="A27" s="131" t="s">
        <v>63</v>
      </c>
      <c r="B27" s="132">
        <f>SUM(B20:M20)</f>
        <v>9</v>
      </c>
      <c r="C27" s="125">
        <v>7.4</v>
      </c>
      <c r="D27" s="133">
        <f>B27*C27</f>
        <v>66.600000000000009</v>
      </c>
      <c r="E27" s="133">
        <f>D27</f>
        <v>66.600000000000009</v>
      </c>
      <c r="F27" s="9"/>
      <c r="G27" s="4"/>
      <c r="H27" s="4"/>
      <c r="I27" s="4"/>
      <c r="J27" s="4"/>
      <c r="K27" s="4"/>
      <c r="L27" s="4"/>
      <c r="M27" s="134"/>
      <c r="N27" s="8"/>
      <c r="O27" s="140"/>
      <c r="P27" s="140"/>
      <c r="Q27" s="140"/>
      <c r="R27" s="140"/>
      <c r="S27" s="143"/>
      <c r="T27" s="141"/>
    </row>
    <row r="28" spans="1:20" ht="13.7" customHeight="1" x14ac:dyDescent="0.2">
      <c r="A28" s="37" t="s">
        <v>64</v>
      </c>
      <c r="B28" s="124">
        <f>SUM(B21:M21)-1</f>
        <v>226</v>
      </c>
      <c r="C28" s="125"/>
      <c r="D28" s="133"/>
      <c r="E28" s="133"/>
      <c r="F28" s="9"/>
      <c r="G28" s="4"/>
      <c r="H28" s="4"/>
      <c r="I28" s="4"/>
      <c r="J28" s="4"/>
      <c r="K28" s="4"/>
      <c r="L28" s="4"/>
      <c r="M28" s="134"/>
      <c r="N28" s="8"/>
      <c r="O28" s="140"/>
      <c r="P28" s="140"/>
      <c r="Q28" s="140"/>
      <c r="R28" s="140"/>
      <c r="S28" s="140"/>
      <c r="T28" s="144"/>
    </row>
    <row r="29" spans="1:20" ht="13.7" customHeight="1" x14ac:dyDescent="0.2">
      <c r="A29" s="131" t="s">
        <v>66</v>
      </c>
      <c r="B29" s="132">
        <f>SUM(B23:M23)</f>
        <v>25</v>
      </c>
      <c r="C29" s="125">
        <v>7.4</v>
      </c>
      <c r="D29" s="133">
        <f>B29*C29</f>
        <v>185</v>
      </c>
      <c r="E29" s="133">
        <f>D29</f>
        <v>185</v>
      </c>
      <c r="F29" s="9"/>
      <c r="G29" s="4"/>
      <c r="H29" s="4"/>
      <c r="I29" s="4"/>
      <c r="J29" s="4"/>
      <c r="K29" s="4"/>
      <c r="L29" s="4"/>
      <c r="M29" s="134"/>
      <c r="N29" s="8"/>
      <c r="O29" s="5"/>
      <c r="P29" s="5"/>
      <c r="Q29" s="5"/>
      <c r="R29" s="5"/>
      <c r="S29" s="5"/>
      <c r="T29" s="7"/>
    </row>
    <row r="30" spans="1:20" ht="13.7" customHeight="1" x14ac:dyDescent="0.2">
      <c r="A30" s="131" t="s">
        <v>71</v>
      </c>
      <c r="B30" s="132">
        <v>5</v>
      </c>
      <c r="C30" s="125">
        <v>7.4</v>
      </c>
      <c r="D30" s="133">
        <f>B30*C30</f>
        <v>37</v>
      </c>
      <c r="E30" s="133"/>
      <c r="F30" s="9"/>
      <c r="G30" s="4"/>
      <c r="H30" s="4"/>
      <c r="I30" s="4"/>
      <c r="J30" s="4"/>
      <c r="K30" s="4"/>
      <c r="L30" s="4"/>
      <c r="M30" s="134"/>
      <c r="N30" s="8"/>
      <c r="O30" s="5"/>
      <c r="P30" s="5"/>
      <c r="Q30" s="5"/>
      <c r="R30" s="5"/>
      <c r="S30" s="5"/>
      <c r="T30" s="7"/>
    </row>
    <row r="31" spans="1:20" ht="16.5" customHeight="1" x14ac:dyDescent="0.2">
      <c r="A31" s="40" t="s">
        <v>65</v>
      </c>
      <c r="B31" s="135">
        <f>SUM(B22:M22)</f>
        <v>200</v>
      </c>
      <c r="C31" s="136"/>
      <c r="D31" s="137">
        <f>D25-D27-D29-D30</f>
        <v>1635.4</v>
      </c>
      <c r="E31" s="137">
        <f>E25-E27-E29-E30</f>
        <v>1672.4</v>
      </c>
      <c r="F31" s="138"/>
      <c r="G31" s="11"/>
      <c r="H31" s="11"/>
      <c r="I31" s="11"/>
      <c r="J31" s="11"/>
      <c r="K31" s="11"/>
      <c r="L31" s="11"/>
      <c r="M31" s="139"/>
      <c r="N31" s="8"/>
      <c r="O31" s="5"/>
      <c r="P31" s="5"/>
      <c r="Q31" s="5"/>
      <c r="R31" s="5"/>
      <c r="S31" s="5"/>
      <c r="T31" s="7"/>
    </row>
    <row r="32" spans="1:20" ht="15.75" customHeight="1" x14ac:dyDescent="0.2">
      <c r="A32" s="14"/>
      <c r="B32" s="6"/>
      <c r="C32" s="6"/>
      <c r="D32" s="6"/>
      <c r="E32" s="6"/>
      <c r="F32" s="6"/>
      <c r="G32" s="6"/>
      <c r="H32" s="6"/>
      <c r="I32" s="6"/>
      <c r="J32" s="6"/>
      <c r="K32" s="6"/>
      <c r="L32" s="6"/>
      <c r="M32" s="6"/>
      <c r="N32" s="5"/>
      <c r="O32" s="5"/>
      <c r="P32" s="5"/>
      <c r="Q32" s="5"/>
      <c r="R32" s="5"/>
      <c r="S32" s="5"/>
      <c r="T32" s="7"/>
    </row>
    <row r="33" spans="1:20" ht="15.75" customHeight="1" x14ac:dyDescent="0.25">
      <c r="A33" s="145" t="s">
        <v>75</v>
      </c>
      <c r="B33" s="146">
        <v>41487</v>
      </c>
      <c r="C33" s="146">
        <v>41518</v>
      </c>
      <c r="D33" s="146">
        <v>41548</v>
      </c>
      <c r="E33" s="146">
        <v>41579</v>
      </c>
      <c r="F33" s="146">
        <v>41609</v>
      </c>
      <c r="G33" s="146">
        <v>41640</v>
      </c>
      <c r="H33" s="146">
        <v>41671</v>
      </c>
      <c r="I33" s="146">
        <v>41699</v>
      </c>
      <c r="J33" s="146">
        <v>41730</v>
      </c>
      <c r="K33" s="146">
        <v>41760</v>
      </c>
      <c r="L33" s="146">
        <v>41791</v>
      </c>
      <c r="M33" s="147">
        <v>41821</v>
      </c>
      <c r="N33" s="148"/>
      <c r="O33" s="5"/>
      <c r="P33" s="5"/>
      <c r="Q33" s="5"/>
      <c r="R33" s="5"/>
      <c r="S33" s="5"/>
      <c r="T33" s="7"/>
    </row>
    <row r="34" spans="1:20" ht="14.85" customHeight="1" x14ac:dyDescent="0.2">
      <c r="A34" s="149" t="s">
        <v>61</v>
      </c>
      <c r="B34" s="150">
        <v>31</v>
      </c>
      <c r="C34" s="150">
        <v>30</v>
      </c>
      <c r="D34" s="150">
        <v>31</v>
      </c>
      <c r="E34" s="150">
        <v>30</v>
      </c>
      <c r="F34" s="150">
        <v>31</v>
      </c>
      <c r="G34" s="150">
        <v>31</v>
      </c>
      <c r="H34" s="150">
        <v>28</v>
      </c>
      <c r="I34" s="150">
        <v>31</v>
      </c>
      <c r="J34" s="150">
        <v>30</v>
      </c>
      <c r="K34" s="150">
        <v>31</v>
      </c>
      <c r="L34" s="150">
        <v>30</v>
      </c>
      <c r="M34" s="151">
        <v>31</v>
      </c>
      <c r="N34" s="148"/>
      <c r="O34" s="5"/>
      <c r="P34" s="5"/>
      <c r="Q34" s="5"/>
      <c r="R34" s="5"/>
      <c r="S34" s="5"/>
      <c r="T34" s="7"/>
    </row>
    <row r="35" spans="1:20" ht="14.85" customHeight="1" x14ac:dyDescent="0.2">
      <c r="A35" s="149" t="s">
        <v>62</v>
      </c>
      <c r="B35" s="150">
        <v>9</v>
      </c>
      <c r="C35" s="150">
        <v>9</v>
      </c>
      <c r="D35" s="150">
        <v>8</v>
      </c>
      <c r="E35" s="150">
        <v>9</v>
      </c>
      <c r="F35" s="150">
        <v>9</v>
      </c>
      <c r="G35" s="150">
        <v>8</v>
      </c>
      <c r="H35" s="150">
        <v>8</v>
      </c>
      <c r="I35" s="150">
        <v>10</v>
      </c>
      <c r="J35" s="150">
        <v>8</v>
      </c>
      <c r="K35" s="150">
        <v>9</v>
      </c>
      <c r="L35" s="150">
        <v>9</v>
      </c>
      <c r="M35" s="151">
        <v>8</v>
      </c>
      <c r="N35" s="148"/>
      <c r="O35" s="5"/>
      <c r="P35" s="5"/>
      <c r="Q35" s="5"/>
      <c r="R35" s="5"/>
      <c r="S35" s="5"/>
      <c r="T35" s="7"/>
    </row>
    <row r="36" spans="1:20" ht="14.85" customHeight="1" x14ac:dyDescent="0.2">
      <c r="A36" s="149" t="s">
        <v>63</v>
      </c>
      <c r="B36" s="150">
        <v>0</v>
      </c>
      <c r="C36" s="150">
        <v>0</v>
      </c>
      <c r="D36" s="150">
        <v>0</v>
      </c>
      <c r="E36" s="150">
        <v>0</v>
      </c>
      <c r="F36" s="150">
        <v>2</v>
      </c>
      <c r="G36" s="150">
        <v>1</v>
      </c>
      <c r="H36" s="150">
        <v>0</v>
      </c>
      <c r="I36" s="150">
        <v>0</v>
      </c>
      <c r="J36" s="150">
        <v>3</v>
      </c>
      <c r="K36" s="150">
        <v>2</v>
      </c>
      <c r="L36" s="150">
        <v>1</v>
      </c>
      <c r="M36" s="151">
        <v>0</v>
      </c>
      <c r="N36" s="148"/>
      <c r="O36" s="5"/>
      <c r="P36" s="5"/>
      <c r="Q36" s="5"/>
      <c r="R36" s="5"/>
      <c r="S36" s="5"/>
      <c r="T36" s="7"/>
    </row>
    <row r="37" spans="1:20" ht="14.85" customHeight="1" x14ac:dyDescent="0.2">
      <c r="A37" s="149" t="s">
        <v>64</v>
      </c>
      <c r="B37" s="150">
        <f t="shared" ref="B37:M37" si="1">B34-B35-B36-B39</f>
        <v>22</v>
      </c>
      <c r="C37" s="150">
        <f t="shared" si="1"/>
        <v>21</v>
      </c>
      <c r="D37" s="150">
        <f t="shared" si="1"/>
        <v>18</v>
      </c>
      <c r="E37" s="150">
        <f t="shared" si="1"/>
        <v>21</v>
      </c>
      <c r="F37" s="150">
        <f t="shared" si="1"/>
        <v>20</v>
      </c>
      <c r="G37" s="150">
        <f t="shared" si="1"/>
        <v>22</v>
      </c>
      <c r="H37" s="150">
        <f t="shared" si="1"/>
        <v>20</v>
      </c>
      <c r="I37" s="150">
        <f t="shared" si="1"/>
        <v>21</v>
      </c>
      <c r="J37" s="150">
        <f t="shared" si="1"/>
        <v>19</v>
      </c>
      <c r="K37" s="150">
        <f t="shared" si="1"/>
        <v>20</v>
      </c>
      <c r="L37" s="150">
        <f t="shared" si="1"/>
        <v>20</v>
      </c>
      <c r="M37" s="151">
        <f t="shared" si="1"/>
        <v>3</v>
      </c>
      <c r="N37" s="148"/>
      <c r="O37" s="5"/>
      <c r="P37" s="5"/>
      <c r="Q37" s="5"/>
      <c r="R37" s="5"/>
      <c r="S37" s="5"/>
      <c r="T37" s="7"/>
    </row>
    <row r="38" spans="1:20" ht="14.85" customHeight="1" x14ac:dyDescent="0.2">
      <c r="A38" s="152" t="s">
        <v>65</v>
      </c>
      <c r="B38" s="153">
        <v>15</v>
      </c>
      <c r="C38" s="153">
        <f>C37</f>
        <v>21</v>
      </c>
      <c r="D38" s="153">
        <f>D37</f>
        <v>18</v>
      </c>
      <c r="E38" s="153">
        <v>22</v>
      </c>
      <c r="F38" s="153">
        <v>15</v>
      </c>
      <c r="G38" s="153">
        <f>G37</f>
        <v>22</v>
      </c>
      <c r="H38" s="153">
        <v>15</v>
      </c>
      <c r="I38" s="153">
        <v>16</v>
      </c>
      <c r="J38" s="153">
        <f>J37</f>
        <v>19</v>
      </c>
      <c r="K38" s="153">
        <v>18</v>
      </c>
      <c r="L38" s="153">
        <v>19</v>
      </c>
      <c r="M38" s="154">
        <v>0</v>
      </c>
      <c r="N38" s="148"/>
      <c r="O38" s="5"/>
      <c r="P38" s="5"/>
      <c r="Q38" s="5"/>
      <c r="R38" s="5"/>
      <c r="S38" s="5"/>
      <c r="T38" s="7"/>
    </row>
    <row r="39" spans="1:20" ht="14.85" customHeight="1" x14ac:dyDescent="0.2">
      <c r="A39" s="149" t="s">
        <v>66</v>
      </c>
      <c r="B39" s="150">
        <v>0</v>
      </c>
      <c r="C39" s="150">
        <v>0</v>
      </c>
      <c r="D39" s="150">
        <v>5</v>
      </c>
      <c r="E39" s="150">
        <v>0</v>
      </c>
      <c r="F39" s="150">
        <v>0</v>
      </c>
      <c r="G39" s="150">
        <v>0</v>
      </c>
      <c r="H39" s="150">
        <v>0</v>
      </c>
      <c r="I39" s="150">
        <v>0</v>
      </c>
      <c r="J39" s="150">
        <v>0</v>
      </c>
      <c r="K39" s="150">
        <v>0</v>
      </c>
      <c r="L39" s="150">
        <v>0</v>
      </c>
      <c r="M39" s="151">
        <v>20</v>
      </c>
      <c r="N39" s="148"/>
      <c r="O39" s="5"/>
      <c r="P39" s="5"/>
      <c r="Q39" s="5"/>
      <c r="R39" s="5"/>
      <c r="S39" s="5"/>
      <c r="T39" s="7"/>
    </row>
    <row r="40" spans="1:20" ht="15.75" customHeight="1" x14ac:dyDescent="0.2">
      <c r="A40" s="155"/>
      <c r="B40" s="156"/>
      <c r="C40" s="157"/>
      <c r="D40" s="158"/>
      <c r="E40" s="158"/>
      <c r="F40" s="157"/>
      <c r="G40" s="159" t="s">
        <v>76</v>
      </c>
      <c r="H40" s="160"/>
      <c r="I40" s="160"/>
      <c r="J40" s="160"/>
      <c r="K40" s="160"/>
      <c r="L40" s="160"/>
      <c r="M40" s="161"/>
      <c r="N40" s="148"/>
      <c r="O40" s="5"/>
      <c r="P40" s="5"/>
      <c r="Q40" s="5"/>
      <c r="R40" s="5"/>
      <c r="S40" s="5"/>
      <c r="T40" s="7"/>
    </row>
    <row r="41" spans="1:20" ht="15.2" customHeight="1" x14ac:dyDescent="0.2">
      <c r="A41" s="162" t="s">
        <v>61</v>
      </c>
      <c r="B41" s="163">
        <f>SUM(B34:M34)</f>
        <v>365</v>
      </c>
      <c r="C41" s="164"/>
      <c r="D41" s="165">
        <v>1924</v>
      </c>
      <c r="E41" s="165">
        <f>D41</f>
        <v>1924</v>
      </c>
      <c r="F41" s="148"/>
      <c r="G41" s="166" t="s">
        <v>77</v>
      </c>
      <c r="H41" s="167"/>
      <c r="I41" s="167"/>
      <c r="J41" s="167"/>
      <c r="K41" s="167"/>
      <c r="L41" s="167"/>
      <c r="M41" s="168"/>
      <c r="N41" s="148"/>
      <c r="O41" s="5"/>
      <c r="P41" s="5"/>
      <c r="Q41" s="5"/>
      <c r="R41" s="5"/>
      <c r="S41" s="5"/>
      <c r="T41" s="7"/>
    </row>
    <row r="42" spans="1:20" ht="14.85" customHeight="1" x14ac:dyDescent="0.2">
      <c r="A42" s="162" t="s">
        <v>62</v>
      </c>
      <c r="B42" s="163">
        <f>SUM(B35:M35)</f>
        <v>104</v>
      </c>
      <c r="C42" s="164"/>
      <c r="D42" s="169"/>
      <c r="E42" s="169"/>
      <c r="F42" s="148"/>
      <c r="G42" s="170"/>
      <c r="H42" s="170"/>
      <c r="I42" s="170"/>
      <c r="J42" s="170"/>
      <c r="K42" s="170"/>
      <c r="L42" s="170"/>
      <c r="M42" s="171"/>
      <c r="N42" s="148"/>
      <c r="O42" s="5"/>
      <c r="P42" s="5"/>
      <c r="Q42" s="5"/>
      <c r="R42" s="5"/>
      <c r="S42" s="5"/>
      <c r="T42" s="7"/>
    </row>
    <row r="43" spans="1:20" ht="14.85" customHeight="1" x14ac:dyDescent="0.2">
      <c r="A43" s="162" t="s">
        <v>63</v>
      </c>
      <c r="B43" s="163">
        <f>SUM(B36:M36)</f>
        <v>9</v>
      </c>
      <c r="C43" s="164">
        <v>7.4</v>
      </c>
      <c r="D43" s="169">
        <f>B43*C43</f>
        <v>66.600000000000009</v>
      </c>
      <c r="E43" s="169">
        <f>D43</f>
        <v>66.600000000000009</v>
      </c>
      <c r="F43" s="148"/>
      <c r="G43" s="170"/>
      <c r="H43" s="170"/>
      <c r="I43" s="170"/>
      <c r="J43" s="170"/>
      <c r="K43" s="170"/>
      <c r="L43" s="170"/>
      <c r="M43" s="171"/>
      <c r="N43" s="148"/>
      <c r="O43" s="5"/>
      <c r="P43" s="5"/>
      <c r="Q43" s="5"/>
      <c r="R43" s="5"/>
      <c r="S43" s="5"/>
      <c r="T43" s="7"/>
    </row>
    <row r="44" spans="1:20" ht="14.85" customHeight="1" x14ac:dyDescent="0.2">
      <c r="A44" s="162" t="s">
        <v>64</v>
      </c>
      <c r="B44" s="163">
        <f>SUM(B37:M37)-1</f>
        <v>226</v>
      </c>
      <c r="C44" s="164"/>
      <c r="D44" s="169"/>
      <c r="E44" s="169"/>
      <c r="F44" s="148"/>
      <c r="G44" s="170"/>
      <c r="H44" s="170"/>
      <c r="I44" s="170"/>
      <c r="J44" s="170"/>
      <c r="K44" s="170"/>
      <c r="L44" s="170"/>
      <c r="M44" s="171"/>
      <c r="N44" s="148"/>
      <c r="O44" s="5"/>
      <c r="P44" s="5"/>
      <c r="Q44" s="5"/>
      <c r="R44" s="5"/>
      <c r="S44" s="5"/>
      <c r="T44" s="7"/>
    </row>
    <row r="45" spans="1:20" ht="14.85" customHeight="1" x14ac:dyDescent="0.2">
      <c r="A45" s="162" t="s">
        <v>66</v>
      </c>
      <c r="B45" s="163">
        <f>SUM(B39:M39)</f>
        <v>25</v>
      </c>
      <c r="C45" s="164">
        <v>7.4</v>
      </c>
      <c r="D45" s="169">
        <f>B45*C45</f>
        <v>185</v>
      </c>
      <c r="E45" s="169">
        <f>D45</f>
        <v>185</v>
      </c>
      <c r="F45" s="148"/>
      <c r="G45" s="170"/>
      <c r="H45" s="170"/>
      <c r="I45" s="170"/>
      <c r="J45" s="170"/>
      <c r="K45" s="170"/>
      <c r="L45" s="170"/>
      <c r="M45" s="171"/>
      <c r="N45" s="148"/>
      <c r="O45" s="5"/>
      <c r="P45" s="5"/>
      <c r="Q45" s="5"/>
      <c r="R45" s="5"/>
      <c r="S45" s="5"/>
      <c r="T45" s="7"/>
    </row>
    <row r="46" spans="1:20" ht="14.85" customHeight="1" x14ac:dyDescent="0.2">
      <c r="A46" s="162" t="s">
        <v>71</v>
      </c>
      <c r="B46" s="163">
        <v>5</v>
      </c>
      <c r="C46" s="164">
        <v>7.4</v>
      </c>
      <c r="D46" s="169">
        <f>B46*C46</f>
        <v>37</v>
      </c>
      <c r="E46" s="169"/>
      <c r="F46" s="148"/>
      <c r="G46" s="170"/>
      <c r="H46" s="170"/>
      <c r="I46" s="170"/>
      <c r="J46" s="170"/>
      <c r="K46" s="170"/>
      <c r="L46" s="170"/>
      <c r="M46" s="171"/>
      <c r="N46" s="148"/>
      <c r="O46" s="5"/>
      <c r="P46" s="5"/>
      <c r="Q46" s="5"/>
      <c r="R46" s="5"/>
      <c r="S46" s="5"/>
      <c r="T46" s="7"/>
    </row>
    <row r="47" spans="1:20" ht="16.5" customHeight="1" x14ac:dyDescent="0.25">
      <c r="A47" s="172" t="s">
        <v>65</v>
      </c>
      <c r="B47" s="173">
        <f>SUM(B38:M38)</f>
        <v>200</v>
      </c>
      <c r="C47" s="174"/>
      <c r="D47" s="175">
        <f>D41-D43-D45-D46</f>
        <v>1635.4</v>
      </c>
      <c r="E47" s="175">
        <f>E41-E43-E45-E46</f>
        <v>1672.4</v>
      </c>
      <c r="F47" s="176"/>
      <c r="G47" s="177"/>
      <c r="H47" s="177"/>
      <c r="I47" s="177"/>
      <c r="J47" s="177"/>
      <c r="K47" s="177"/>
      <c r="L47" s="177"/>
      <c r="M47" s="178"/>
      <c r="N47" s="148"/>
      <c r="O47" s="5"/>
      <c r="P47" s="5"/>
      <c r="Q47" s="5"/>
      <c r="R47" s="5"/>
      <c r="S47" s="5"/>
      <c r="T47" s="7"/>
    </row>
    <row r="48" spans="1:20" ht="15.75" customHeight="1" x14ac:dyDescent="0.2">
      <c r="A48" s="12"/>
      <c r="B48" s="13"/>
      <c r="C48" s="13"/>
      <c r="D48" s="13"/>
      <c r="E48" s="13"/>
      <c r="F48" s="13"/>
      <c r="G48" s="13"/>
      <c r="H48" s="13"/>
      <c r="I48" s="13"/>
      <c r="J48" s="13"/>
      <c r="K48" s="13"/>
      <c r="L48" s="13"/>
      <c r="M48" s="13"/>
      <c r="N48" s="170"/>
      <c r="O48" s="5"/>
      <c r="P48" s="5"/>
      <c r="Q48" s="5"/>
      <c r="R48" s="5"/>
      <c r="S48" s="5"/>
      <c r="T48" s="7"/>
    </row>
    <row r="49" spans="1:20" ht="15.75" customHeight="1" x14ac:dyDescent="0.2">
      <c r="A49" s="179"/>
      <c r="B49" s="180"/>
      <c r="C49" s="180"/>
      <c r="D49" s="180"/>
      <c r="E49" s="180"/>
      <c r="F49" s="180"/>
      <c r="G49" s="180"/>
      <c r="H49" s="180"/>
      <c r="I49" s="180"/>
      <c r="J49" s="180"/>
      <c r="K49" s="180"/>
      <c r="L49" s="180"/>
      <c r="M49" s="181"/>
      <c r="N49" s="148"/>
      <c r="O49" s="5"/>
      <c r="P49" s="5"/>
      <c r="Q49" s="5"/>
      <c r="R49" s="5"/>
      <c r="S49" s="5"/>
      <c r="T49" s="7"/>
    </row>
    <row r="50" spans="1:20" ht="15.75" customHeight="1" x14ac:dyDescent="0.2">
      <c r="A50" s="12"/>
      <c r="B50" s="13"/>
      <c r="C50" s="13"/>
      <c r="D50" s="13"/>
      <c r="E50" s="13"/>
      <c r="F50" s="13"/>
      <c r="G50" s="13"/>
      <c r="H50" s="13"/>
      <c r="I50" s="13"/>
      <c r="J50" s="13"/>
      <c r="K50" s="13"/>
      <c r="L50" s="13"/>
      <c r="M50" s="13"/>
      <c r="N50" s="170"/>
      <c r="O50" s="5"/>
      <c r="P50" s="5"/>
      <c r="Q50" s="5"/>
      <c r="R50" s="5"/>
      <c r="S50" s="5"/>
      <c r="T50" s="7"/>
    </row>
    <row r="51" spans="1:20" ht="15.75" customHeight="1" x14ac:dyDescent="0.25">
      <c r="A51" s="145" t="s">
        <v>78</v>
      </c>
      <c r="B51" s="146">
        <v>41122</v>
      </c>
      <c r="C51" s="146">
        <v>41153</v>
      </c>
      <c r="D51" s="146">
        <v>41183</v>
      </c>
      <c r="E51" s="146">
        <v>41214</v>
      </c>
      <c r="F51" s="146">
        <v>41244</v>
      </c>
      <c r="G51" s="146">
        <v>41275</v>
      </c>
      <c r="H51" s="146">
        <v>41306</v>
      </c>
      <c r="I51" s="146">
        <v>41334</v>
      </c>
      <c r="J51" s="146">
        <v>41365</v>
      </c>
      <c r="K51" s="146">
        <v>41395</v>
      </c>
      <c r="L51" s="146">
        <v>41426</v>
      </c>
      <c r="M51" s="147">
        <v>41456</v>
      </c>
      <c r="N51" s="148"/>
      <c r="O51" s="5"/>
      <c r="P51" s="5"/>
      <c r="Q51" s="5"/>
      <c r="R51" s="5"/>
      <c r="S51" s="5"/>
      <c r="T51" s="7"/>
    </row>
    <row r="52" spans="1:20" ht="14.85" customHeight="1" x14ac:dyDescent="0.2">
      <c r="A52" s="149" t="s">
        <v>61</v>
      </c>
      <c r="B52" s="150">
        <v>31</v>
      </c>
      <c r="C52" s="150">
        <v>30</v>
      </c>
      <c r="D52" s="150">
        <v>31</v>
      </c>
      <c r="E52" s="150">
        <v>30</v>
      </c>
      <c r="F52" s="150">
        <v>31</v>
      </c>
      <c r="G52" s="150">
        <v>31</v>
      </c>
      <c r="H52" s="150">
        <v>28</v>
      </c>
      <c r="I52" s="150">
        <v>31</v>
      </c>
      <c r="J52" s="150">
        <v>30</v>
      </c>
      <c r="K52" s="150">
        <v>31</v>
      </c>
      <c r="L52" s="150">
        <v>30</v>
      </c>
      <c r="M52" s="151">
        <v>31</v>
      </c>
      <c r="N52" s="148"/>
      <c r="O52" s="5"/>
      <c r="P52" s="5"/>
      <c r="Q52" s="5"/>
      <c r="R52" s="5"/>
      <c r="S52" s="5"/>
      <c r="T52" s="7"/>
    </row>
    <row r="53" spans="1:20" ht="14.85" customHeight="1" x14ac:dyDescent="0.2">
      <c r="A53" s="149" t="s">
        <v>62</v>
      </c>
      <c r="B53" s="150">
        <v>8</v>
      </c>
      <c r="C53" s="150">
        <v>10</v>
      </c>
      <c r="D53" s="150">
        <v>8</v>
      </c>
      <c r="E53" s="150">
        <v>8</v>
      </c>
      <c r="F53" s="150">
        <v>10</v>
      </c>
      <c r="G53" s="150">
        <v>8</v>
      </c>
      <c r="H53" s="150">
        <v>8</v>
      </c>
      <c r="I53" s="150">
        <v>10</v>
      </c>
      <c r="J53" s="150">
        <v>8</v>
      </c>
      <c r="K53" s="150">
        <v>8</v>
      </c>
      <c r="L53" s="150">
        <v>10</v>
      </c>
      <c r="M53" s="151">
        <v>10</v>
      </c>
      <c r="N53" s="148"/>
      <c r="O53" s="5"/>
      <c r="P53" s="5"/>
      <c r="Q53" s="5"/>
      <c r="R53" s="5"/>
      <c r="S53" s="5"/>
      <c r="T53" s="7"/>
    </row>
    <row r="54" spans="1:20" ht="14.85" customHeight="1" x14ac:dyDescent="0.2">
      <c r="A54" s="149" t="s">
        <v>63</v>
      </c>
      <c r="B54" s="150">
        <v>0</v>
      </c>
      <c r="C54" s="150">
        <v>0</v>
      </c>
      <c r="D54" s="150">
        <v>0</v>
      </c>
      <c r="E54" s="150">
        <v>0</v>
      </c>
      <c r="F54" s="150">
        <v>2</v>
      </c>
      <c r="G54" s="150">
        <v>1</v>
      </c>
      <c r="H54" s="150">
        <v>0</v>
      </c>
      <c r="I54" s="150">
        <v>2</v>
      </c>
      <c r="J54" s="150">
        <v>2</v>
      </c>
      <c r="K54" s="150">
        <v>2</v>
      </c>
      <c r="L54" s="150">
        <v>0</v>
      </c>
      <c r="M54" s="151">
        <v>0</v>
      </c>
      <c r="N54" s="148"/>
      <c r="O54" s="5"/>
      <c r="P54" s="5"/>
      <c r="Q54" s="5"/>
      <c r="R54" s="5"/>
      <c r="S54" s="5"/>
      <c r="T54" s="7"/>
    </row>
    <row r="55" spans="1:20" ht="14.85" customHeight="1" x14ac:dyDescent="0.2">
      <c r="A55" s="149" t="s">
        <v>64</v>
      </c>
      <c r="B55" s="150">
        <f t="shared" ref="B55:M55" si="2">B52-B53-B54-B57</f>
        <v>23</v>
      </c>
      <c r="C55" s="150">
        <f t="shared" si="2"/>
        <v>20</v>
      </c>
      <c r="D55" s="150">
        <f t="shared" si="2"/>
        <v>18</v>
      </c>
      <c r="E55" s="150">
        <f t="shared" si="2"/>
        <v>22</v>
      </c>
      <c r="F55" s="150">
        <f t="shared" si="2"/>
        <v>19</v>
      </c>
      <c r="G55" s="150">
        <f t="shared" si="2"/>
        <v>22</v>
      </c>
      <c r="H55" s="150">
        <f t="shared" si="2"/>
        <v>20</v>
      </c>
      <c r="I55" s="150">
        <f t="shared" si="2"/>
        <v>19</v>
      </c>
      <c r="J55" s="150">
        <f t="shared" si="2"/>
        <v>20</v>
      </c>
      <c r="K55" s="150">
        <f t="shared" si="2"/>
        <v>21</v>
      </c>
      <c r="L55" s="150">
        <f t="shared" si="2"/>
        <v>20</v>
      </c>
      <c r="M55" s="151">
        <f t="shared" si="2"/>
        <v>1</v>
      </c>
      <c r="N55" s="148"/>
      <c r="O55" s="5"/>
      <c r="P55" s="5"/>
      <c r="Q55" s="5"/>
      <c r="R55" s="5"/>
      <c r="S55" s="5"/>
      <c r="T55" s="7"/>
    </row>
    <row r="56" spans="1:20" ht="14.85" customHeight="1" x14ac:dyDescent="0.2">
      <c r="A56" s="152" t="s">
        <v>65</v>
      </c>
      <c r="B56" s="153">
        <v>15</v>
      </c>
      <c r="C56" s="153">
        <f>C55</f>
        <v>20</v>
      </c>
      <c r="D56" s="153">
        <f>D55</f>
        <v>18</v>
      </c>
      <c r="E56" s="153">
        <v>22</v>
      </c>
      <c r="F56" s="153">
        <v>15</v>
      </c>
      <c r="G56" s="153">
        <f>G55</f>
        <v>22</v>
      </c>
      <c r="H56" s="153">
        <v>15</v>
      </c>
      <c r="I56" s="153">
        <v>16</v>
      </c>
      <c r="J56" s="153">
        <f>J55</f>
        <v>20</v>
      </c>
      <c r="K56" s="153">
        <v>18</v>
      </c>
      <c r="L56" s="153">
        <v>19</v>
      </c>
      <c r="M56" s="154">
        <v>0</v>
      </c>
      <c r="N56" s="148"/>
      <c r="O56" s="5"/>
      <c r="P56" s="5"/>
      <c r="Q56" s="5"/>
      <c r="R56" s="5"/>
      <c r="S56" s="5"/>
      <c r="T56" s="7"/>
    </row>
    <row r="57" spans="1:20" ht="14.85" customHeight="1" x14ac:dyDescent="0.2">
      <c r="A57" s="149" t="s">
        <v>66</v>
      </c>
      <c r="B57" s="150">
        <v>0</v>
      </c>
      <c r="C57" s="150">
        <v>0</v>
      </c>
      <c r="D57" s="150">
        <v>5</v>
      </c>
      <c r="E57" s="150">
        <v>0</v>
      </c>
      <c r="F57" s="150">
        <v>0</v>
      </c>
      <c r="G57" s="150">
        <v>0</v>
      </c>
      <c r="H57" s="150">
        <v>0</v>
      </c>
      <c r="I57" s="150">
        <v>0</v>
      </c>
      <c r="J57" s="150">
        <v>0</v>
      </c>
      <c r="K57" s="150">
        <v>0</v>
      </c>
      <c r="L57" s="150">
        <v>0</v>
      </c>
      <c r="M57" s="151">
        <v>20</v>
      </c>
      <c r="N57" s="148"/>
      <c r="O57" s="5"/>
      <c r="P57" s="5"/>
      <c r="Q57" s="5"/>
      <c r="R57" s="5"/>
      <c r="S57" s="5"/>
      <c r="T57" s="7"/>
    </row>
    <row r="58" spans="1:20" ht="15.75" customHeight="1" x14ac:dyDescent="0.2">
      <c r="A58" s="155"/>
      <c r="B58" s="156"/>
      <c r="C58" s="157"/>
      <c r="D58" s="158"/>
      <c r="E58" s="158"/>
      <c r="F58" s="157"/>
      <c r="G58" s="159" t="s">
        <v>76</v>
      </c>
      <c r="H58" s="160"/>
      <c r="I58" s="160"/>
      <c r="J58" s="160"/>
      <c r="K58" s="160"/>
      <c r="L58" s="160"/>
      <c r="M58" s="161"/>
      <c r="N58" s="148"/>
      <c r="O58" s="5"/>
      <c r="P58" s="5"/>
      <c r="Q58" s="5"/>
      <c r="R58" s="5"/>
      <c r="S58" s="5"/>
      <c r="T58" s="7"/>
    </row>
    <row r="59" spans="1:20" ht="15.2" customHeight="1" x14ac:dyDescent="0.2">
      <c r="A59" s="162" t="s">
        <v>61</v>
      </c>
      <c r="B59" s="163">
        <f>SUM(B52:M52)</f>
        <v>365</v>
      </c>
      <c r="C59" s="164"/>
      <c r="D59" s="165">
        <v>1924</v>
      </c>
      <c r="E59" s="165">
        <f>D59</f>
        <v>1924</v>
      </c>
      <c r="F59" s="148"/>
      <c r="G59" s="166" t="s">
        <v>77</v>
      </c>
      <c r="H59" s="167"/>
      <c r="I59" s="167"/>
      <c r="J59" s="167"/>
      <c r="K59" s="167"/>
      <c r="L59" s="167"/>
      <c r="M59" s="168"/>
      <c r="N59" s="148"/>
      <c r="O59" s="5"/>
      <c r="P59" s="5"/>
      <c r="Q59" s="5"/>
      <c r="R59" s="5"/>
      <c r="S59" s="5"/>
      <c r="T59" s="7"/>
    </row>
    <row r="60" spans="1:20" ht="14.85" customHeight="1" x14ac:dyDescent="0.2">
      <c r="A60" s="162" t="s">
        <v>62</v>
      </c>
      <c r="B60" s="163">
        <f>SUM(B53:M53)</f>
        <v>106</v>
      </c>
      <c r="C60" s="164"/>
      <c r="D60" s="169"/>
      <c r="E60" s="169"/>
      <c r="F60" s="148"/>
      <c r="G60" s="170"/>
      <c r="H60" s="170"/>
      <c r="I60" s="170"/>
      <c r="J60" s="170"/>
      <c r="K60" s="170"/>
      <c r="L60" s="170"/>
      <c r="M60" s="171"/>
      <c r="N60" s="148"/>
      <c r="O60" s="5"/>
      <c r="P60" s="5"/>
      <c r="Q60" s="5"/>
      <c r="R60" s="5"/>
      <c r="S60" s="5"/>
      <c r="T60" s="7"/>
    </row>
    <row r="61" spans="1:20" ht="14.85" customHeight="1" x14ac:dyDescent="0.2">
      <c r="A61" s="162" t="s">
        <v>63</v>
      </c>
      <c r="B61" s="163">
        <f>SUM(B54:M54)</f>
        <v>9</v>
      </c>
      <c r="C61" s="164">
        <v>7.4</v>
      </c>
      <c r="D61" s="169">
        <f>B61*C61</f>
        <v>66.600000000000009</v>
      </c>
      <c r="E61" s="169">
        <f>D61</f>
        <v>66.600000000000009</v>
      </c>
      <c r="F61" s="148"/>
      <c r="G61" s="170"/>
      <c r="H61" s="170"/>
      <c r="I61" s="170"/>
      <c r="J61" s="170"/>
      <c r="K61" s="170"/>
      <c r="L61" s="170"/>
      <c r="M61" s="171"/>
      <c r="N61" s="148"/>
      <c r="O61" s="5"/>
      <c r="P61" s="5"/>
      <c r="Q61" s="5"/>
      <c r="R61" s="5"/>
      <c r="S61" s="5"/>
      <c r="T61" s="7"/>
    </row>
    <row r="62" spans="1:20" ht="14.85" customHeight="1" x14ac:dyDescent="0.2">
      <c r="A62" s="162" t="s">
        <v>64</v>
      </c>
      <c r="B62" s="163">
        <f>SUM(B55:M55)-1</f>
        <v>224</v>
      </c>
      <c r="C62" s="164"/>
      <c r="D62" s="169"/>
      <c r="E62" s="169"/>
      <c r="F62" s="148"/>
      <c r="G62" s="170"/>
      <c r="H62" s="170"/>
      <c r="I62" s="170"/>
      <c r="J62" s="170"/>
      <c r="K62" s="170"/>
      <c r="L62" s="170"/>
      <c r="M62" s="171"/>
      <c r="N62" s="148"/>
      <c r="O62" s="5"/>
      <c r="P62" s="5"/>
      <c r="Q62" s="5"/>
      <c r="R62" s="5"/>
      <c r="S62" s="5"/>
      <c r="T62" s="7"/>
    </row>
    <row r="63" spans="1:20" ht="14.85" customHeight="1" x14ac:dyDescent="0.2">
      <c r="A63" s="162" t="s">
        <v>66</v>
      </c>
      <c r="B63" s="163">
        <f>SUM(B57:M57)</f>
        <v>25</v>
      </c>
      <c r="C63" s="164">
        <v>7.4</v>
      </c>
      <c r="D63" s="169">
        <f>B63*C63</f>
        <v>185</v>
      </c>
      <c r="E63" s="169">
        <f>D63</f>
        <v>185</v>
      </c>
      <c r="F63" s="148"/>
      <c r="G63" s="170"/>
      <c r="H63" s="170"/>
      <c r="I63" s="170"/>
      <c r="J63" s="170"/>
      <c r="K63" s="170"/>
      <c r="L63" s="170"/>
      <c r="M63" s="171"/>
      <c r="N63" s="148"/>
      <c r="O63" s="5"/>
      <c r="P63" s="5"/>
      <c r="Q63" s="5"/>
      <c r="R63" s="5"/>
      <c r="S63" s="5"/>
      <c r="T63" s="7"/>
    </row>
    <row r="64" spans="1:20" ht="14.85" customHeight="1" x14ac:dyDescent="0.2">
      <c r="A64" s="162" t="s">
        <v>71</v>
      </c>
      <c r="B64" s="163">
        <v>5</v>
      </c>
      <c r="C64" s="164">
        <v>7.4</v>
      </c>
      <c r="D64" s="169">
        <f>B64*C64</f>
        <v>37</v>
      </c>
      <c r="E64" s="169"/>
      <c r="F64" s="148"/>
      <c r="G64" s="170"/>
      <c r="H64" s="170"/>
      <c r="I64" s="170"/>
      <c r="J64" s="170"/>
      <c r="K64" s="170"/>
      <c r="L64" s="170"/>
      <c r="M64" s="171"/>
      <c r="N64" s="148"/>
      <c r="O64" s="5"/>
      <c r="P64" s="5"/>
      <c r="Q64" s="5"/>
      <c r="R64" s="5"/>
      <c r="S64" s="5"/>
      <c r="T64" s="7"/>
    </row>
    <row r="65" spans="1:20" ht="16.5" customHeight="1" x14ac:dyDescent="0.25">
      <c r="A65" s="172" t="s">
        <v>65</v>
      </c>
      <c r="B65" s="173">
        <f>SUM(B56:M56)</f>
        <v>200</v>
      </c>
      <c r="C65" s="174"/>
      <c r="D65" s="175">
        <f>D59-D61-D63-D64</f>
        <v>1635.4</v>
      </c>
      <c r="E65" s="175">
        <f>E59-E61-E63-E64</f>
        <v>1672.4</v>
      </c>
      <c r="F65" s="176"/>
      <c r="G65" s="177"/>
      <c r="H65" s="177"/>
      <c r="I65" s="177"/>
      <c r="J65" s="177"/>
      <c r="K65" s="177"/>
      <c r="L65" s="177"/>
      <c r="M65" s="178"/>
      <c r="N65" s="148"/>
      <c r="O65" s="5"/>
      <c r="P65" s="5"/>
      <c r="Q65" s="5"/>
      <c r="R65" s="5"/>
      <c r="S65" s="5"/>
      <c r="T65" s="7"/>
    </row>
    <row r="66" spans="1:20" ht="15.2" customHeight="1" x14ac:dyDescent="0.2">
      <c r="A66" s="182"/>
      <c r="B66" s="183"/>
      <c r="C66" s="183"/>
      <c r="D66" s="183"/>
      <c r="E66" s="183"/>
      <c r="F66" s="183"/>
      <c r="G66" s="183"/>
      <c r="H66" s="183"/>
      <c r="I66" s="183"/>
      <c r="J66" s="183"/>
      <c r="K66" s="183"/>
      <c r="L66" s="183"/>
      <c r="M66" s="183"/>
      <c r="N66" s="170"/>
      <c r="O66" s="5"/>
      <c r="P66" s="5"/>
      <c r="Q66" s="5"/>
      <c r="R66" s="5"/>
      <c r="S66" s="5"/>
      <c r="T66" s="7"/>
    </row>
    <row r="67" spans="1:20" ht="15.75" customHeight="1" x14ac:dyDescent="0.2">
      <c r="A67" s="184"/>
      <c r="B67" s="177"/>
      <c r="C67" s="177"/>
      <c r="D67" s="177"/>
      <c r="E67" s="177"/>
      <c r="F67" s="177"/>
      <c r="G67" s="177"/>
      <c r="H67" s="177"/>
      <c r="I67" s="177"/>
      <c r="J67" s="177"/>
      <c r="K67" s="177"/>
      <c r="L67" s="177"/>
      <c r="M67" s="177"/>
      <c r="N67" s="170"/>
      <c r="O67" s="5"/>
      <c r="P67" s="5"/>
      <c r="Q67" s="5"/>
      <c r="R67" s="5"/>
      <c r="S67" s="5"/>
      <c r="T67" s="7"/>
    </row>
    <row r="68" spans="1:20" ht="15.75" customHeight="1" x14ac:dyDescent="0.25">
      <c r="A68" s="145" t="s">
        <v>79</v>
      </c>
      <c r="B68" s="146">
        <v>40756</v>
      </c>
      <c r="C68" s="146">
        <v>40787</v>
      </c>
      <c r="D68" s="146">
        <v>40817</v>
      </c>
      <c r="E68" s="146">
        <v>40848</v>
      </c>
      <c r="F68" s="146">
        <v>40878</v>
      </c>
      <c r="G68" s="146">
        <v>40909</v>
      </c>
      <c r="H68" s="146">
        <v>40940</v>
      </c>
      <c r="I68" s="146">
        <v>40969</v>
      </c>
      <c r="J68" s="146">
        <v>41000</v>
      </c>
      <c r="K68" s="146">
        <v>41030</v>
      </c>
      <c r="L68" s="146">
        <v>41061</v>
      </c>
      <c r="M68" s="147">
        <v>41091</v>
      </c>
      <c r="N68" s="148"/>
      <c r="O68" s="5"/>
      <c r="P68" s="5"/>
      <c r="Q68" s="5"/>
      <c r="R68" s="5"/>
      <c r="S68" s="5"/>
      <c r="T68" s="7"/>
    </row>
    <row r="69" spans="1:20" ht="14.85" customHeight="1" x14ac:dyDescent="0.2">
      <c r="A69" s="149" t="s">
        <v>61</v>
      </c>
      <c r="B69" s="150">
        <v>31</v>
      </c>
      <c r="C69" s="150">
        <v>30</v>
      </c>
      <c r="D69" s="150">
        <v>31</v>
      </c>
      <c r="E69" s="150">
        <v>30</v>
      </c>
      <c r="F69" s="150">
        <v>31</v>
      </c>
      <c r="G69" s="150">
        <v>31</v>
      </c>
      <c r="H69" s="150">
        <v>29</v>
      </c>
      <c r="I69" s="150">
        <v>31</v>
      </c>
      <c r="J69" s="150">
        <v>30</v>
      </c>
      <c r="K69" s="150">
        <v>31</v>
      </c>
      <c r="L69" s="150">
        <v>30</v>
      </c>
      <c r="M69" s="151">
        <v>31</v>
      </c>
      <c r="N69" s="148"/>
      <c r="O69" s="5"/>
      <c r="P69" s="5"/>
      <c r="Q69" s="5"/>
      <c r="R69" s="5"/>
      <c r="S69" s="5"/>
      <c r="T69" s="7"/>
    </row>
    <row r="70" spans="1:20" ht="14.85" customHeight="1" x14ac:dyDescent="0.2">
      <c r="A70" s="149" t="s">
        <v>62</v>
      </c>
      <c r="B70" s="150">
        <v>8</v>
      </c>
      <c r="C70" s="150">
        <v>8</v>
      </c>
      <c r="D70" s="150">
        <v>10</v>
      </c>
      <c r="E70" s="150">
        <v>8</v>
      </c>
      <c r="F70" s="150">
        <v>9</v>
      </c>
      <c r="G70" s="150">
        <v>9</v>
      </c>
      <c r="H70" s="150">
        <v>8</v>
      </c>
      <c r="I70" s="150">
        <v>9</v>
      </c>
      <c r="J70" s="150">
        <v>9</v>
      </c>
      <c r="K70" s="150">
        <v>8</v>
      </c>
      <c r="L70" s="150">
        <v>9</v>
      </c>
      <c r="M70" s="151">
        <v>10</v>
      </c>
      <c r="N70" s="148"/>
      <c r="O70" s="5"/>
      <c r="P70" s="5"/>
      <c r="Q70" s="5"/>
      <c r="R70" s="5"/>
      <c r="S70" s="5"/>
      <c r="T70" s="7"/>
    </row>
    <row r="71" spans="1:20" ht="14.85" customHeight="1" x14ac:dyDescent="0.2">
      <c r="A71" s="149" t="s">
        <v>63</v>
      </c>
      <c r="B71" s="150">
        <v>0</v>
      </c>
      <c r="C71" s="150">
        <v>0</v>
      </c>
      <c r="D71" s="150">
        <v>0</v>
      </c>
      <c r="E71" s="150">
        <v>0</v>
      </c>
      <c r="F71" s="150">
        <v>1</v>
      </c>
      <c r="G71" s="150">
        <v>0</v>
      </c>
      <c r="H71" s="150">
        <v>0</v>
      </c>
      <c r="I71" s="150">
        <v>0</v>
      </c>
      <c r="J71" s="150">
        <v>3</v>
      </c>
      <c r="K71" s="150">
        <v>3</v>
      </c>
      <c r="L71" s="150">
        <v>0</v>
      </c>
      <c r="M71" s="151">
        <v>0</v>
      </c>
      <c r="N71" s="148"/>
      <c r="O71" s="5"/>
      <c r="P71" s="5"/>
      <c r="Q71" s="5"/>
      <c r="R71" s="5"/>
      <c r="S71" s="5"/>
      <c r="T71" s="7"/>
    </row>
    <row r="72" spans="1:20" ht="14.85" customHeight="1" x14ac:dyDescent="0.2">
      <c r="A72" s="149" t="s">
        <v>64</v>
      </c>
      <c r="B72" s="150">
        <f t="shared" ref="B72:M72" si="3">B69-B70-B71-B74</f>
        <v>23</v>
      </c>
      <c r="C72" s="150">
        <f t="shared" si="3"/>
        <v>22</v>
      </c>
      <c r="D72" s="150">
        <f t="shared" si="3"/>
        <v>16</v>
      </c>
      <c r="E72" s="150">
        <f t="shared" si="3"/>
        <v>22</v>
      </c>
      <c r="F72" s="150">
        <f t="shared" si="3"/>
        <v>21</v>
      </c>
      <c r="G72" s="150">
        <f t="shared" si="3"/>
        <v>22</v>
      </c>
      <c r="H72" s="150">
        <f t="shared" si="3"/>
        <v>21</v>
      </c>
      <c r="I72" s="150">
        <f t="shared" si="3"/>
        <v>22</v>
      </c>
      <c r="J72" s="150">
        <f t="shared" si="3"/>
        <v>18</v>
      </c>
      <c r="K72" s="150">
        <f t="shared" si="3"/>
        <v>20</v>
      </c>
      <c r="L72" s="150">
        <f t="shared" si="3"/>
        <v>21</v>
      </c>
      <c r="M72" s="151">
        <f t="shared" si="3"/>
        <v>1</v>
      </c>
      <c r="N72" s="148"/>
      <c r="O72" s="5"/>
      <c r="P72" s="5"/>
      <c r="Q72" s="5"/>
      <c r="R72" s="5"/>
      <c r="S72" s="5"/>
      <c r="T72" s="7"/>
    </row>
    <row r="73" spans="1:20" ht="14.85" customHeight="1" x14ac:dyDescent="0.2">
      <c r="A73" s="152" t="s">
        <v>65</v>
      </c>
      <c r="B73" s="153">
        <v>16</v>
      </c>
      <c r="C73" s="153">
        <v>22</v>
      </c>
      <c r="D73" s="153">
        <v>16</v>
      </c>
      <c r="E73" s="153">
        <v>22</v>
      </c>
      <c r="F73" s="153">
        <v>13</v>
      </c>
      <c r="G73" s="153">
        <v>22</v>
      </c>
      <c r="H73" s="153">
        <v>16</v>
      </c>
      <c r="I73" s="153">
        <v>22</v>
      </c>
      <c r="J73" s="153">
        <v>15</v>
      </c>
      <c r="K73" s="153">
        <v>17</v>
      </c>
      <c r="L73" s="153">
        <v>19</v>
      </c>
      <c r="M73" s="154">
        <v>0</v>
      </c>
      <c r="N73" s="148"/>
      <c r="O73" s="5"/>
      <c r="P73" s="5"/>
      <c r="Q73" s="5"/>
      <c r="R73" s="5"/>
      <c r="S73" s="5"/>
      <c r="T73" s="7"/>
    </row>
    <row r="74" spans="1:20" ht="14.85" customHeight="1" x14ac:dyDescent="0.2">
      <c r="A74" s="149" t="s">
        <v>66</v>
      </c>
      <c r="B74" s="150">
        <v>0</v>
      </c>
      <c r="C74" s="150">
        <v>0</v>
      </c>
      <c r="D74" s="150">
        <v>5</v>
      </c>
      <c r="E74" s="150">
        <v>0</v>
      </c>
      <c r="F74" s="150">
        <v>0</v>
      </c>
      <c r="G74" s="150">
        <v>0</v>
      </c>
      <c r="H74" s="150">
        <v>0</v>
      </c>
      <c r="I74" s="150">
        <v>0</v>
      </c>
      <c r="J74" s="150">
        <v>0</v>
      </c>
      <c r="K74" s="150">
        <v>0</v>
      </c>
      <c r="L74" s="150">
        <v>0</v>
      </c>
      <c r="M74" s="151">
        <v>20</v>
      </c>
      <c r="N74" s="148"/>
      <c r="O74" s="5"/>
      <c r="P74" s="5"/>
      <c r="Q74" s="5"/>
      <c r="R74" s="5"/>
      <c r="S74" s="5"/>
      <c r="T74" s="7"/>
    </row>
    <row r="75" spans="1:20" ht="15.75" customHeight="1" x14ac:dyDescent="0.2">
      <c r="A75" s="155"/>
      <c r="B75" s="156"/>
      <c r="C75" s="157"/>
      <c r="D75" s="158"/>
      <c r="E75" s="158"/>
      <c r="F75" s="157"/>
      <c r="G75" s="159" t="s">
        <v>76</v>
      </c>
      <c r="H75" s="160"/>
      <c r="I75" s="160"/>
      <c r="J75" s="160"/>
      <c r="K75" s="160"/>
      <c r="L75" s="160"/>
      <c r="M75" s="161"/>
      <c r="N75" s="148"/>
      <c r="O75" s="5"/>
      <c r="P75" s="5"/>
      <c r="Q75" s="5"/>
      <c r="R75" s="5"/>
      <c r="S75" s="5"/>
      <c r="T75" s="7"/>
    </row>
    <row r="76" spans="1:20" ht="15.2" customHeight="1" x14ac:dyDescent="0.2">
      <c r="A76" s="162" t="s">
        <v>61</v>
      </c>
      <c r="B76" s="163">
        <f>SUM(B69:M69)</f>
        <v>366</v>
      </c>
      <c r="C76" s="164"/>
      <c r="D76" s="165">
        <v>1924</v>
      </c>
      <c r="E76" s="165">
        <f>D76</f>
        <v>1924</v>
      </c>
      <c r="F76" s="148"/>
      <c r="G76" s="166" t="s">
        <v>77</v>
      </c>
      <c r="H76" s="167"/>
      <c r="I76" s="167"/>
      <c r="J76" s="167"/>
      <c r="K76" s="167"/>
      <c r="L76" s="167"/>
      <c r="M76" s="168"/>
      <c r="N76" s="148"/>
      <c r="O76" s="5"/>
      <c r="P76" s="5"/>
      <c r="Q76" s="5"/>
      <c r="R76" s="5"/>
      <c r="S76" s="5"/>
      <c r="T76" s="7"/>
    </row>
    <row r="77" spans="1:20" ht="14.85" customHeight="1" x14ac:dyDescent="0.2">
      <c r="A77" s="162" t="s">
        <v>62</v>
      </c>
      <c r="B77" s="163">
        <f>SUM(B70:M70)</f>
        <v>105</v>
      </c>
      <c r="C77" s="164"/>
      <c r="D77" s="169"/>
      <c r="E77" s="169"/>
      <c r="F77" s="148"/>
      <c r="G77" s="170"/>
      <c r="H77" s="170"/>
      <c r="I77" s="170"/>
      <c r="J77" s="170"/>
      <c r="K77" s="170"/>
      <c r="L77" s="170"/>
      <c r="M77" s="171"/>
      <c r="N77" s="148"/>
      <c r="O77" s="5"/>
      <c r="P77" s="5"/>
      <c r="Q77" s="5"/>
      <c r="R77" s="5"/>
      <c r="S77" s="5"/>
      <c r="T77" s="7"/>
    </row>
    <row r="78" spans="1:20" ht="14.85" customHeight="1" x14ac:dyDescent="0.2">
      <c r="A78" s="162" t="s">
        <v>63</v>
      </c>
      <c r="B78" s="163">
        <f>SUM(B71:M71)</f>
        <v>7</v>
      </c>
      <c r="C78" s="164">
        <v>7.4</v>
      </c>
      <c r="D78" s="169">
        <f>B78*C78</f>
        <v>51.800000000000004</v>
      </c>
      <c r="E78" s="169">
        <f>D78</f>
        <v>51.800000000000004</v>
      </c>
      <c r="F78" s="148"/>
      <c r="G78" s="170"/>
      <c r="H78" s="170"/>
      <c r="I78" s="170"/>
      <c r="J78" s="170"/>
      <c r="K78" s="170"/>
      <c r="L78" s="170"/>
      <c r="M78" s="171"/>
      <c r="N78" s="148"/>
      <c r="O78" s="5"/>
      <c r="P78" s="5"/>
      <c r="Q78" s="5"/>
      <c r="R78" s="5"/>
      <c r="S78" s="5"/>
      <c r="T78" s="7"/>
    </row>
    <row r="79" spans="1:20" ht="14.85" customHeight="1" x14ac:dyDescent="0.2">
      <c r="A79" s="162" t="s">
        <v>64</v>
      </c>
      <c r="B79" s="163">
        <f>SUM(B72:M72)-1</f>
        <v>228</v>
      </c>
      <c r="C79" s="164"/>
      <c r="D79" s="169"/>
      <c r="E79" s="169"/>
      <c r="F79" s="148"/>
      <c r="G79" s="170"/>
      <c r="H79" s="170"/>
      <c r="I79" s="170"/>
      <c r="J79" s="170"/>
      <c r="K79" s="170"/>
      <c r="L79" s="170"/>
      <c r="M79" s="171"/>
      <c r="N79" s="148"/>
      <c r="O79" s="5"/>
      <c r="P79" s="5"/>
      <c r="Q79" s="5"/>
      <c r="R79" s="5"/>
      <c r="S79" s="5"/>
      <c r="T79" s="7"/>
    </row>
    <row r="80" spans="1:20" ht="14.85" customHeight="1" x14ac:dyDescent="0.2">
      <c r="A80" s="162" t="s">
        <v>66</v>
      </c>
      <c r="B80" s="163">
        <f>SUM(B74:M74)</f>
        <v>25</v>
      </c>
      <c r="C80" s="164">
        <v>7.4</v>
      </c>
      <c r="D80" s="169">
        <f>B80*C80</f>
        <v>185</v>
      </c>
      <c r="E80" s="169">
        <f>D80</f>
        <v>185</v>
      </c>
      <c r="F80" s="148"/>
      <c r="G80" s="170"/>
      <c r="H80" s="170"/>
      <c r="I80" s="170"/>
      <c r="J80" s="170"/>
      <c r="K80" s="170"/>
      <c r="L80" s="170"/>
      <c r="M80" s="171"/>
      <c r="N80" s="148"/>
      <c r="O80" s="5"/>
      <c r="P80" s="5"/>
      <c r="Q80" s="5"/>
      <c r="R80" s="5"/>
      <c r="S80" s="5"/>
      <c r="T80" s="7"/>
    </row>
    <row r="81" spans="1:20" ht="14.85" customHeight="1" x14ac:dyDescent="0.2">
      <c r="A81" s="162" t="s">
        <v>71</v>
      </c>
      <c r="B81" s="163">
        <v>5</v>
      </c>
      <c r="C81" s="164">
        <v>6.8</v>
      </c>
      <c r="D81" s="169">
        <f>B81*C81</f>
        <v>34</v>
      </c>
      <c r="E81" s="169"/>
      <c r="F81" s="148"/>
      <c r="G81" s="170"/>
      <c r="H81" s="170"/>
      <c r="I81" s="170"/>
      <c r="J81" s="170"/>
      <c r="K81" s="170"/>
      <c r="L81" s="170"/>
      <c r="M81" s="171"/>
      <c r="N81" s="148"/>
      <c r="O81" s="5"/>
      <c r="P81" s="5"/>
      <c r="Q81" s="5"/>
      <c r="R81" s="5"/>
      <c r="S81" s="5"/>
      <c r="T81" s="7"/>
    </row>
    <row r="82" spans="1:20" ht="16.5" customHeight="1" x14ac:dyDescent="0.25">
      <c r="A82" s="172" t="s">
        <v>65</v>
      </c>
      <c r="B82" s="173">
        <f>SUM(B73:M73)</f>
        <v>200</v>
      </c>
      <c r="C82" s="174"/>
      <c r="D82" s="175">
        <f>D76-D78-D80-D81</f>
        <v>1653.2</v>
      </c>
      <c r="E82" s="175">
        <f>E76-E78-E80-E81</f>
        <v>1687.2</v>
      </c>
      <c r="F82" s="176"/>
      <c r="G82" s="177"/>
      <c r="H82" s="177"/>
      <c r="I82" s="177"/>
      <c r="J82" s="177"/>
      <c r="K82" s="177"/>
      <c r="L82" s="177"/>
      <c r="M82" s="178"/>
      <c r="N82" s="148"/>
      <c r="O82" s="5"/>
      <c r="P82" s="5"/>
      <c r="Q82" s="5"/>
      <c r="R82" s="5"/>
      <c r="S82" s="5"/>
      <c r="T82" s="7"/>
    </row>
    <row r="83" spans="1:20" ht="15.2" customHeight="1" x14ac:dyDescent="0.2">
      <c r="A83" s="182"/>
      <c r="B83" s="183"/>
      <c r="C83" s="183"/>
      <c r="D83" s="183"/>
      <c r="E83" s="183"/>
      <c r="F83" s="183"/>
      <c r="G83" s="183"/>
      <c r="H83" s="183"/>
      <c r="I83" s="183"/>
      <c r="J83" s="183"/>
      <c r="K83" s="183"/>
      <c r="L83" s="183"/>
      <c r="M83" s="183"/>
      <c r="N83" s="170"/>
      <c r="O83" s="5"/>
      <c r="P83" s="5"/>
      <c r="Q83" s="5"/>
      <c r="R83" s="5"/>
      <c r="S83" s="5"/>
      <c r="T83" s="7"/>
    </row>
    <row r="84" spans="1:20" ht="14.85" customHeight="1" x14ac:dyDescent="0.2">
      <c r="A84" s="185"/>
      <c r="B84" s="170"/>
      <c r="C84" s="170"/>
      <c r="D84" s="170"/>
      <c r="E84" s="170"/>
      <c r="F84" s="170"/>
      <c r="G84" s="170"/>
      <c r="H84" s="170"/>
      <c r="I84" s="170"/>
      <c r="J84" s="170"/>
      <c r="K84" s="170"/>
      <c r="L84" s="170"/>
      <c r="M84" s="170"/>
      <c r="N84" s="170"/>
      <c r="O84" s="5"/>
      <c r="P84" s="5"/>
      <c r="Q84" s="5"/>
      <c r="R84" s="5"/>
      <c r="S84" s="5"/>
      <c r="T84" s="7"/>
    </row>
    <row r="85" spans="1:20" ht="14.85" customHeight="1" x14ac:dyDescent="0.2">
      <c r="A85" s="186"/>
      <c r="B85" s="187">
        <v>40391</v>
      </c>
      <c r="C85" s="187">
        <v>40422</v>
      </c>
      <c r="D85" s="187">
        <v>40452</v>
      </c>
      <c r="E85" s="187">
        <v>40483</v>
      </c>
      <c r="F85" s="187">
        <v>40513</v>
      </c>
      <c r="G85" s="187">
        <v>40544</v>
      </c>
      <c r="H85" s="187">
        <v>40575</v>
      </c>
      <c r="I85" s="187">
        <v>40603</v>
      </c>
      <c r="J85" s="187">
        <v>40634</v>
      </c>
      <c r="K85" s="187">
        <v>40664</v>
      </c>
      <c r="L85" s="187">
        <v>40695</v>
      </c>
      <c r="M85" s="187">
        <v>40725</v>
      </c>
      <c r="N85" s="170"/>
      <c r="O85" s="5"/>
      <c r="P85" s="5"/>
      <c r="Q85" s="5"/>
      <c r="R85" s="5"/>
      <c r="S85" s="5"/>
      <c r="T85" s="7"/>
    </row>
    <row r="86" spans="1:20" ht="14.85" customHeight="1" x14ac:dyDescent="0.2">
      <c r="A86" s="188" t="s">
        <v>61</v>
      </c>
      <c r="B86" s="163">
        <v>31</v>
      </c>
      <c r="C86" s="163">
        <v>30</v>
      </c>
      <c r="D86" s="163">
        <v>31</v>
      </c>
      <c r="E86" s="163">
        <v>30</v>
      </c>
      <c r="F86" s="163">
        <v>31</v>
      </c>
      <c r="G86" s="163">
        <v>31</v>
      </c>
      <c r="H86" s="163">
        <v>28</v>
      </c>
      <c r="I86" s="163">
        <v>31</v>
      </c>
      <c r="J86" s="163">
        <v>30</v>
      </c>
      <c r="K86" s="163">
        <v>31</v>
      </c>
      <c r="L86" s="163">
        <v>30</v>
      </c>
      <c r="M86" s="163">
        <v>31</v>
      </c>
      <c r="N86" s="189"/>
      <c r="O86" s="5"/>
      <c r="P86" s="5"/>
      <c r="Q86" s="5"/>
      <c r="R86" s="5"/>
      <c r="S86" s="5"/>
      <c r="T86" s="7"/>
    </row>
    <row r="87" spans="1:20" ht="14.85" customHeight="1" x14ac:dyDescent="0.2">
      <c r="A87" s="188" t="s">
        <v>62</v>
      </c>
      <c r="B87" s="163">
        <v>9</v>
      </c>
      <c r="C87" s="163">
        <v>8</v>
      </c>
      <c r="D87" s="163">
        <v>10</v>
      </c>
      <c r="E87" s="163">
        <v>8</v>
      </c>
      <c r="F87" s="163">
        <v>8</v>
      </c>
      <c r="G87" s="163">
        <v>10</v>
      </c>
      <c r="H87" s="163">
        <v>8</v>
      </c>
      <c r="I87" s="163">
        <v>8</v>
      </c>
      <c r="J87" s="163">
        <v>9</v>
      </c>
      <c r="K87" s="163">
        <v>9</v>
      </c>
      <c r="L87" s="163">
        <v>8</v>
      </c>
      <c r="M87" s="163">
        <v>10</v>
      </c>
      <c r="N87" s="189"/>
      <c r="O87" s="5"/>
      <c r="P87" s="5"/>
      <c r="Q87" s="5"/>
      <c r="R87" s="5"/>
      <c r="S87" s="5"/>
      <c r="T87" s="7"/>
    </row>
    <row r="88" spans="1:20" ht="14.85" customHeight="1" x14ac:dyDescent="0.2">
      <c r="A88" s="188" t="s">
        <v>63</v>
      </c>
      <c r="B88" s="163">
        <v>0</v>
      </c>
      <c r="C88" s="163">
        <v>0</v>
      </c>
      <c r="D88" s="163">
        <v>0</v>
      </c>
      <c r="E88" s="163">
        <v>0</v>
      </c>
      <c r="F88" s="163">
        <v>0</v>
      </c>
      <c r="G88" s="163">
        <v>0</v>
      </c>
      <c r="H88" s="163">
        <v>0</v>
      </c>
      <c r="I88" s="163">
        <v>0</v>
      </c>
      <c r="J88" s="163">
        <v>3</v>
      </c>
      <c r="K88" s="163">
        <v>1</v>
      </c>
      <c r="L88" s="163">
        <v>2</v>
      </c>
      <c r="M88" s="163">
        <v>0</v>
      </c>
      <c r="N88" s="189"/>
      <c r="O88" s="5"/>
      <c r="P88" s="5"/>
      <c r="Q88" s="5"/>
      <c r="R88" s="5"/>
      <c r="S88" s="5"/>
      <c r="T88" s="7"/>
    </row>
    <row r="89" spans="1:20" ht="14.85" customHeight="1" x14ac:dyDescent="0.2">
      <c r="A89" s="188" t="s">
        <v>64</v>
      </c>
      <c r="B89" s="163">
        <f t="shared" ref="B89:M89" si="4">B86-B87-B88-B91</f>
        <v>22</v>
      </c>
      <c r="C89" s="163">
        <f t="shared" si="4"/>
        <v>22</v>
      </c>
      <c r="D89" s="163">
        <f t="shared" si="4"/>
        <v>16</v>
      </c>
      <c r="E89" s="163">
        <f t="shared" si="4"/>
        <v>22</v>
      </c>
      <c r="F89" s="163">
        <f t="shared" si="4"/>
        <v>23</v>
      </c>
      <c r="G89" s="163">
        <f t="shared" si="4"/>
        <v>21</v>
      </c>
      <c r="H89" s="163">
        <f t="shared" si="4"/>
        <v>20</v>
      </c>
      <c r="I89" s="163">
        <f t="shared" si="4"/>
        <v>23</v>
      </c>
      <c r="J89" s="163">
        <f t="shared" si="4"/>
        <v>18</v>
      </c>
      <c r="K89" s="163">
        <f t="shared" si="4"/>
        <v>21</v>
      </c>
      <c r="L89" s="163">
        <f t="shared" si="4"/>
        <v>20</v>
      </c>
      <c r="M89" s="163">
        <f t="shared" si="4"/>
        <v>1</v>
      </c>
      <c r="N89" s="189"/>
      <c r="O89" s="5"/>
      <c r="P89" s="5"/>
      <c r="Q89" s="5"/>
      <c r="R89" s="5"/>
      <c r="S89" s="5"/>
      <c r="T89" s="7"/>
    </row>
    <row r="90" spans="1:20" ht="14.85" customHeight="1" x14ac:dyDescent="0.2">
      <c r="A90" s="188" t="s">
        <v>65</v>
      </c>
      <c r="B90" s="163">
        <v>13</v>
      </c>
      <c r="C90" s="163">
        <v>20</v>
      </c>
      <c r="D90" s="163">
        <v>18</v>
      </c>
      <c r="E90" s="163">
        <v>22</v>
      </c>
      <c r="F90" s="163">
        <v>15</v>
      </c>
      <c r="G90" s="163">
        <v>22</v>
      </c>
      <c r="H90" s="163">
        <v>16</v>
      </c>
      <c r="I90" s="163">
        <v>15</v>
      </c>
      <c r="J90" s="163">
        <v>21</v>
      </c>
      <c r="K90" s="163">
        <v>19</v>
      </c>
      <c r="L90" s="163">
        <v>19</v>
      </c>
      <c r="M90" s="163">
        <v>0</v>
      </c>
      <c r="N90" s="189"/>
      <c r="O90" s="5"/>
      <c r="P90" s="5"/>
      <c r="Q90" s="5"/>
      <c r="R90" s="5"/>
      <c r="S90" s="5"/>
      <c r="T90" s="7"/>
    </row>
    <row r="91" spans="1:20" ht="14.85" customHeight="1" x14ac:dyDescent="0.2">
      <c r="A91" s="188" t="s">
        <v>66</v>
      </c>
      <c r="B91" s="163">
        <v>0</v>
      </c>
      <c r="C91" s="163">
        <v>0</v>
      </c>
      <c r="D91" s="163">
        <v>5</v>
      </c>
      <c r="E91" s="163">
        <v>0</v>
      </c>
      <c r="F91" s="163">
        <v>0</v>
      </c>
      <c r="G91" s="163">
        <v>0</v>
      </c>
      <c r="H91" s="163">
        <v>0</v>
      </c>
      <c r="I91" s="163">
        <v>0</v>
      </c>
      <c r="J91" s="163">
        <v>0</v>
      </c>
      <c r="K91" s="163">
        <v>0</v>
      </c>
      <c r="L91" s="163">
        <v>0</v>
      </c>
      <c r="M91" s="163">
        <v>20</v>
      </c>
      <c r="N91" s="189"/>
      <c r="O91" s="5"/>
      <c r="P91" s="5"/>
      <c r="Q91" s="5"/>
      <c r="R91" s="5"/>
      <c r="S91" s="5"/>
      <c r="T91" s="7"/>
    </row>
    <row r="92" spans="1:20" ht="15.75" customHeight="1" x14ac:dyDescent="0.2">
      <c r="A92" s="190"/>
      <c r="B92" s="156"/>
      <c r="C92" s="157"/>
      <c r="D92" s="158"/>
      <c r="E92" s="158"/>
      <c r="F92" s="157"/>
      <c r="G92" s="157"/>
      <c r="H92" s="157"/>
      <c r="I92" s="157"/>
      <c r="J92" s="157"/>
      <c r="K92" s="157"/>
      <c r="L92" s="157"/>
      <c r="M92" s="157"/>
      <c r="N92" s="170"/>
      <c r="O92" s="5"/>
      <c r="P92" s="5"/>
      <c r="Q92" s="5"/>
      <c r="R92" s="5"/>
      <c r="S92" s="5"/>
      <c r="T92" s="7"/>
    </row>
    <row r="93" spans="1:20" ht="15.2" customHeight="1" x14ac:dyDescent="0.2">
      <c r="A93" s="188" t="s">
        <v>61</v>
      </c>
      <c r="B93" s="163">
        <f>SUM(B86:M86)</f>
        <v>365</v>
      </c>
      <c r="C93" s="164"/>
      <c r="D93" s="165">
        <v>1924</v>
      </c>
      <c r="E93" s="165">
        <f>D93</f>
        <v>1924</v>
      </c>
      <c r="F93" s="148"/>
      <c r="G93" s="170"/>
      <c r="H93" s="170"/>
      <c r="I93" s="170"/>
      <c r="J93" s="170"/>
      <c r="K93" s="170"/>
      <c r="L93" s="170"/>
      <c r="M93" s="170"/>
      <c r="N93" s="170"/>
      <c r="O93" s="5"/>
      <c r="P93" s="5"/>
      <c r="Q93" s="5"/>
      <c r="R93" s="5"/>
      <c r="S93" s="5"/>
      <c r="T93" s="7"/>
    </row>
    <row r="94" spans="1:20" ht="14.85" customHeight="1" x14ac:dyDescent="0.2">
      <c r="A94" s="188" t="s">
        <v>62</v>
      </c>
      <c r="B94" s="163">
        <f>SUM(B87:M87)</f>
        <v>105</v>
      </c>
      <c r="C94" s="164"/>
      <c r="D94" s="169">
        <f>C95*B95</f>
        <v>44.400000000000006</v>
      </c>
      <c r="E94" s="169">
        <f>D94</f>
        <v>44.400000000000006</v>
      </c>
      <c r="F94" s="148"/>
      <c r="G94" s="170"/>
      <c r="H94" s="170"/>
      <c r="I94" s="170"/>
      <c r="J94" s="170"/>
      <c r="K94" s="170"/>
      <c r="L94" s="170"/>
      <c r="M94" s="170"/>
      <c r="N94" s="170"/>
      <c r="O94" s="5"/>
      <c r="P94" s="5"/>
      <c r="Q94" s="5"/>
      <c r="R94" s="5"/>
      <c r="S94" s="5"/>
      <c r="T94" s="7"/>
    </row>
    <row r="95" spans="1:20" ht="14.85" customHeight="1" x14ac:dyDescent="0.2">
      <c r="A95" s="188" t="s">
        <v>63</v>
      </c>
      <c r="B95" s="163">
        <f>SUM(B88:M88)</f>
        <v>6</v>
      </c>
      <c r="C95" s="164">
        <v>7.4</v>
      </c>
      <c r="D95" s="169"/>
      <c r="E95" s="169"/>
      <c r="F95" s="148"/>
      <c r="G95" s="170"/>
      <c r="H95" s="170"/>
      <c r="I95" s="170"/>
      <c r="J95" s="170"/>
      <c r="K95" s="170"/>
      <c r="L95" s="170"/>
      <c r="M95" s="170"/>
      <c r="N95" s="170"/>
      <c r="O95" s="5"/>
      <c r="P95" s="5"/>
      <c r="Q95" s="5"/>
      <c r="R95" s="5"/>
      <c r="S95" s="5"/>
      <c r="T95" s="7"/>
    </row>
    <row r="96" spans="1:20" ht="14.85" customHeight="1" x14ac:dyDescent="0.2">
      <c r="A96" s="188" t="s">
        <v>64</v>
      </c>
      <c r="B96" s="163">
        <f>SUM(B89:M89)-1</f>
        <v>228</v>
      </c>
      <c r="C96" s="164"/>
      <c r="D96" s="169"/>
      <c r="E96" s="169"/>
      <c r="F96" s="148"/>
      <c r="G96" s="170"/>
      <c r="H96" s="170"/>
      <c r="I96" s="170"/>
      <c r="J96" s="170"/>
      <c r="K96" s="170"/>
      <c r="L96" s="170"/>
      <c r="M96" s="170"/>
      <c r="N96" s="170"/>
      <c r="O96" s="5"/>
      <c r="P96" s="5"/>
      <c r="Q96" s="5"/>
      <c r="R96" s="5"/>
      <c r="S96" s="5"/>
      <c r="T96" s="7"/>
    </row>
    <row r="97" spans="1:20" ht="14.85" customHeight="1" x14ac:dyDescent="0.2">
      <c r="A97" s="188" t="s">
        <v>65</v>
      </c>
      <c r="B97" s="163">
        <f>SUM(B90:M90)</f>
        <v>200</v>
      </c>
      <c r="C97" s="164"/>
      <c r="D97" s="169">
        <f>C98*B98</f>
        <v>185</v>
      </c>
      <c r="E97" s="169">
        <f>D97</f>
        <v>185</v>
      </c>
      <c r="F97" s="148"/>
      <c r="G97" s="170"/>
      <c r="H97" s="170"/>
      <c r="I97" s="170"/>
      <c r="J97" s="170"/>
      <c r="K97" s="170"/>
      <c r="L97" s="170"/>
      <c r="M97" s="170"/>
      <c r="N97" s="170"/>
      <c r="O97" s="5"/>
      <c r="P97" s="5"/>
      <c r="Q97" s="5"/>
      <c r="R97" s="5"/>
      <c r="S97" s="5"/>
      <c r="T97" s="7"/>
    </row>
    <row r="98" spans="1:20" ht="14.85" customHeight="1" x14ac:dyDescent="0.2">
      <c r="A98" s="188" t="s">
        <v>66</v>
      </c>
      <c r="B98" s="163">
        <f>SUM(B91:M91)</f>
        <v>25</v>
      </c>
      <c r="C98" s="164">
        <f>C95</f>
        <v>7.4</v>
      </c>
      <c r="D98" s="169">
        <f>C99*B99</f>
        <v>37</v>
      </c>
      <c r="E98" s="169"/>
      <c r="F98" s="148"/>
      <c r="G98" s="170"/>
      <c r="H98" s="170"/>
      <c r="I98" s="170"/>
      <c r="J98" s="170"/>
      <c r="K98" s="170"/>
      <c r="L98" s="170"/>
      <c r="M98" s="170"/>
      <c r="N98" s="170"/>
      <c r="O98" s="5"/>
      <c r="P98" s="5"/>
      <c r="Q98" s="5"/>
      <c r="R98" s="5"/>
      <c r="S98" s="5"/>
      <c r="T98" s="7"/>
    </row>
    <row r="99" spans="1:20" ht="16.5" customHeight="1" x14ac:dyDescent="0.25">
      <c r="A99" s="188" t="s">
        <v>71</v>
      </c>
      <c r="B99" s="163">
        <v>5</v>
      </c>
      <c r="C99" s="164">
        <f>C98</f>
        <v>7.4</v>
      </c>
      <c r="D99" s="175">
        <f>D93-D94-D97-D98</f>
        <v>1657.6</v>
      </c>
      <c r="E99" s="175">
        <f>E93-E94-E97-E98</f>
        <v>1694.6</v>
      </c>
      <c r="F99" s="148"/>
      <c r="G99" s="170"/>
      <c r="H99" s="170"/>
      <c r="I99" s="170"/>
      <c r="J99" s="170"/>
      <c r="K99" s="170"/>
      <c r="L99" s="170"/>
      <c r="M99" s="170"/>
      <c r="N99" s="170"/>
      <c r="O99" s="5"/>
      <c r="P99" s="5"/>
      <c r="Q99" s="5"/>
      <c r="R99" s="5"/>
      <c r="S99" s="5"/>
      <c r="T99" s="7"/>
    </row>
    <row r="100" spans="1:20" ht="15.2" customHeight="1" x14ac:dyDescent="0.2">
      <c r="A100" s="191"/>
      <c r="B100" s="157"/>
      <c r="C100" s="170"/>
      <c r="D100" s="183"/>
      <c r="E100" s="183"/>
      <c r="F100" s="170"/>
      <c r="G100" s="170"/>
      <c r="H100" s="170"/>
      <c r="I100" s="170"/>
      <c r="J100" s="170"/>
      <c r="K100" s="170"/>
      <c r="L100" s="170"/>
      <c r="M100" s="170"/>
      <c r="N100" s="170"/>
      <c r="O100" s="5"/>
      <c r="P100" s="5"/>
      <c r="Q100" s="5"/>
      <c r="R100" s="5"/>
      <c r="S100" s="5"/>
      <c r="T100" s="7"/>
    </row>
    <row r="101" spans="1:20" ht="14.85" customHeight="1" x14ac:dyDescent="0.2">
      <c r="A101" s="185"/>
      <c r="B101" s="170"/>
      <c r="C101" s="170"/>
      <c r="D101" s="170"/>
      <c r="E101" s="170"/>
      <c r="F101" s="170"/>
      <c r="G101" s="170"/>
      <c r="H101" s="170"/>
      <c r="I101" s="170"/>
      <c r="J101" s="170"/>
      <c r="K101" s="170"/>
      <c r="L101" s="170"/>
      <c r="M101" s="170"/>
      <c r="N101" s="170"/>
      <c r="O101" s="5"/>
      <c r="P101" s="5"/>
      <c r="Q101" s="5"/>
      <c r="R101" s="5"/>
      <c r="S101" s="5"/>
      <c r="T101" s="7"/>
    </row>
    <row r="102" spans="1:20" ht="14.85" customHeight="1" x14ac:dyDescent="0.2">
      <c r="A102" s="186"/>
      <c r="B102" s="187">
        <v>40026</v>
      </c>
      <c r="C102" s="187">
        <v>40057</v>
      </c>
      <c r="D102" s="187">
        <v>40087</v>
      </c>
      <c r="E102" s="187">
        <v>40118</v>
      </c>
      <c r="F102" s="187">
        <v>40148</v>
      </c>
      <c r="G102" s="187">
        <v>40179</v>
      </c>
      <c r="H102" s="187">
        <v>40210</v>
      </c>
      <c r="I102" s="187">
        <v>40238</v>
      </c>
      <c r="J102" s="187">
        <v>40269</v>
      </c>
      <c r="K102" s="187">
        <v>40299</v>
      </c>
      <c r="L102" s="187">
        <v>40330</v>
      </c>
      <c r="M102" s="187">
        <v>40360</v>
      </c>
      <c r="N102" s="170"/>
      <c r="O102" s="5"/>
      <c r="P102" s="5"/>
      <c r="Q102" s="5"/>
      <c r="R102" s="5"/>
      <c r="S102" s="5"/>
      <c r="T102" s="7"/>
    </row>
    <row r="103" spans="1:20" ht="14.85" customHeight="1" x14ac:dyDescent="0.2">
      <c r="A103" s="188" t="s">
        <v>61</v>
      </c>
      <c r="B103" s="163">
        <v>31</v>
      </c>
      <c r="C103" s="163">
        <v>30</v>
      </c>
      <c r="D103" s="163">
        <v>31</v>
      </c>
      <c r="E103" s="163">
        <v>30</v>
      </c>
      <c r="F103" s="163">
        <v>31</v>
      </c>
      <c r="G103" s="163">
        <v>31</v>
      </c>
      <c r="H103" s="163">
        <v>28</v>
      </c>
      <c r="I103" s="163">
        <v>31</v>
      </c>
      <c r="J103" s="163">
        <v>30</v>
      </c>
      <c r="K103" s="163">
        <v>31</v>
      </c>
      <c r="L103" s="163">
        <v>30</v>
      </c>
      <c r="M103" s="163">
        <v>31</v>
      </c>
      <c r="N103" s="189"/>
      <c r="O103" s="5"/>
      <c r="P103" s="5"/>
      <c r="Q103" s="5"/>
      <c r="R103" s="5"/>
      <c r="S103" s="5"/>
      <c r="T103" s="7"/>
    </row>
    <row r="104" spans="1:20" ht="14.85" customHeight="1" x14ac:dyDescent="0.2">
      <c r="A104" s="188" t="s">
        <v>62</v>
      </c>
      <c r="B104" s="163">
        <v>10</v>
      </c>
      <c r="C104" s="163">
        <v>8</v>
      </c>
      <c r="D104" s="163">
        <v>9</v>
      </c>
      <c r="E104" s="163">
        <v>9</v>
      </c>
      <c r="F104" s="163">
        <v>8</v>
      </c>
      <c r="G104" s="163">
        <v>10</v>
      </c>
      <c r="H104" s="163">
        <v>8</v>
      </c>
      <c r="I104" s="163">
        <v>8</v>
      </c>
      <c r="J104" s="163">
        <v>8</v>
      </c>
      <c r="K104" s="163">
        <v>10</v>
      </c>
      <c r="L104" s="163">
        <v>8</v>
      </c>
      <c r="M104" s="163">
        <v>9</v>
      </c>
      <c r="N104" s="189"/>
      <c r="O104" s="5"/>
      <c r="P104" s="5"/>
      <c r="Q104" s="5"/>
      <c r="R104" s="5"/>
      <c r="S104" s="5"/>
      <c r="T104" s="7"/>
    </row>
    <row r="105" spans="1:20" ht="14.85" customHeight="1" x14ac:dyDescent="0.2">
      <c r="A105" s="188" t="s">
        <v>63</v>
      </c>
      <c r="B105" s="163">
        <v>0</v>
      </c>
      <c r="C105" s="163">
        <v>0</v>
      </c>
      <c r="D105" s="163">
        <v>0</v>
      </c>
      <c r="E105" s="163">
        <v>0</v>
      </c>
      <c r="F105" s="163">
        <v>1</v>
      </c>
      <c r="G105" s="163">
        <v>1</v>
      </c>
      <c r="H105" s="163">
        <v>0</v>
      </c>
      <c r="I105" s="163">
        <v>3</v>
      </c>
      <c r="J105" s="163">
        <v>1</v>
      </c>
      <c r="K105" s="163">
        <v>2</v>
      </c>
      <c r="L105" s="163">
        <v>0</v>
      </c>
      <c r="M105" s="163">
        <v>0</v>
      </c>
      <c r="N105" s="189"/>
      <c r="O105" s="5"/>
      <c r="P105" s="5"/>
      <c r="Q105" s="5"/>
      <c r="R105" s="5"/>
      <c r="S105" s="5"/>
      <c r="T105" s="7"/>
    </row>
    <row r="106" spans="1:20" ht="14.85" customHeight="1" x14ac:dyDescent="0.2">
      <c r="A106" s="188" t="s">
        <v>64</v>
      </c>
      <c r="B106" s="163">
        <f t="shared" ref="B106:M106" si="5">B103-B104-B105-B108</f>
        <v>21</v>
      </c>
      <c r="C106" s="163">
        <f t="shared" si="5"/>
        <v>22</v>
      </c>
      <c r="D106" s="163">
        <f t="shared" si="5"/>
        <v>17</v>
      </c>
      <c r="E106" s="163">
        <f t="shared" si="5"/>
        <v>21</v>
      </c>
      <c r="F106" s="163">
        <f t="shared" si="5"/>
        <v>22</v>
      </c>
      <c r="G106" s="163">
        <f t="shared" si="5"/>
        <v>20</v>
      </c>
      <c r="H106" s="163">
        <f t="shared" si="5"/>
        <v>20</v>
      </c>
      <c r="I106" s="163">
        <f t="shared" si="5"/>
        <v>20</v>
      </c>
      <c r="J106" s="163">
        <f t="shared" si="5"/>
        <v>21</v>
      </c>
      <c r="K106" s="163">
        <f t="shared" si="5"/>
        <v>19</v>
      </c>
      <c r="L106" s="163">
        <f t="shared" si="5"/>
        <v>22</v>
      </c>
      <c r="M106" s="163">
        <f t="shared" si="5"/>
        <v>2</v>
      </c>
      <c r="N106" s="189"/>
      <c r="O106" s="5"/>
      <c r="P106" s="5"/>
      <c r="Q106" s="5"/>
      <c r="R106" s="5"/>
      <c r="S106" s="5"/>
      <c r="T106" s="7"/>
    </row>
    <row r="107" spans="1:20" ht="14.85" customHeight="1" x14ac:dyDescent="0.2">
      <c r="A107" s="188" t="s">
        <v>65</v>
      </c>
      <c r="B107" s="163">
        <v>13</v>
      </c>
      <c r="C107" s="163">
        <v>20</v>
      </c>
      <c r="D107" s="163">
        <v>18</v>
      </c>
      <c r="E107" s="163">
        <v>22</v>
      </c>
      <c r="F107" s="163">
        <v>15</v>
      </c>
      <c r="G107" s="163">
        <v>22</v>
      </c>
      <c r="H107" s="163">
        <v>16</v>
      </c>
      <c r="I107" s="163">
        <v>15</v>
      </c>
      <c r="J107" s="163">
        <v>21</v>
      </c>
      <c r="K107" s="163">
        <v>19</v>
      </c>
      <c r="L107" s="163">
        <v>19</v>
      </c>
      <c r="M107" s="163">
        <v>0</v>
      </c>
      <c r="N107" s="189"/>
      <c r="O107" s="5"/>
      <c r="P107" s="5"/>
      <c r="Q107" s="5"/>
      <c r="R107" s="5"/>
      <c r="S107" s="5"/>
      <c r="T107" s="7"/>
    </row>
    <row r="108" spans="1:20" ht="14.85" customHeight="1" x14ac:dyDescent="0.2">
      <c r="A108" s="188" t="s">
        <v>66</v>
      </c>
      <c r="B108" s="163">
        <v>0</v>
      </c>
      <c r="C108" s="163">
        <v>0</v>
      </c>
      <c r="D108" s="163">
        <v>5</v>
      </c>
      <c r="E108" s="163">
        <v>0</v>
      </c>
      <c r="F108" s="163">
        <v>0</v>
      </c>
      <c r="G108" s="163">
        <v>0</v>
      </c>
      <c r="H108" s="163">
        <v>0</v>
      </c>
      <c r="I108" s="163">
        <v>0</v>
      </c>
      <c r="J108" s="163">
        <v>0</v>
      </c>
      <c r="K108" s="163">
        <v>0</v>
      </c>
      <c r="L108" s="163">
        <v>0</v>
      </c>
      <c r="M108" s="163">
        <v>20</v>
      </c>
      <c r="N108" s="189"/>
      <c r="O108" s="5"/>
      <c r="P108" s="5"/>
      <c r="Q108" s="5"/>
      <c r="R108" s="5"/>
      <c r="S108" s="5"/>
      <c r="T108" s="7"/>
    </row>
    <row r="109" spans="1:20" ht="15.75" customHeight="1" x14ac:dyDescent="0.2">
      <c r="A109" s="190"/>
      <c r="B109" s="156"/>
      <c r="C109" s="157"/>
      <c r="D109" s="158"/>
      <c r="E109" s="158"/>
      <c r="F109" s="157"/>
      <c r="G109" s="157"/>
      <c r="H109" s="157"/>
      <c r="I109" s="157"/>
      <c r="J109" s="157"/>
      <c r="K109" s="157"/>
      <c r="L109" s="157"/>
      <c r="M109" s="157"/>
      <c r="N109" s="170"/>
      <c r="O109" s="5"/>
      <c r="P109" s="5"/>
      <c r="Q109" s="5"/>
      <c r="R109" s="5"/>
      <c r="S109" s="5"/>
      <c r="T109" s="7"/>
    </row>
    <row r="110" spans="1:20" ht="15.2" customHeight="1" x14ac:dyDescent="0.2">
      <c r="A110" s="188" t="s">
        <v>61</v>
      </c>
      <c r="B110" s="163">
        <f>SUM(B103:M103)</f>
        <v>365</v>
      </c>
      <c r="C110" s="164"/>
      <c r="D110" s="165">
        <v>1924</v>
      </c>
      <c r="E110" s="165">
        <f>D110</f>
        <v>1924</v>
      </c>
      <c r="F110" s="148"/>
      <c r="G110" s="170"/>
      <c r="H110" s="170"/>
      <c r="I110" s="170"/>
      <c r="J110" s="170"/>
      <c r="K110" s="170"/>
      <c r="L110" s="170"/>
      <c r="M110" s="170"/>
      <c r="N110" s="170"/>
      <c r="O110" s="5"/>
      <c r="P110" s="5"/>
      <c r="Q110" s="5"/>
      <c r="R110" s="5"/>
      <c r="S110" s="5"/>
      <c r="T110" s="7"/>
    </row>
    <row r="111" spans="1:20" ht="14.85" customHeight="1" x14ac:dyDescent="0.2">
      <c r="A111" s="188" t="s">
        <v>62</v>
      </c>
      <c r="B111" s="163">
        <f>SUM(B104:M104)</f>
        <v>105</v>
      </c>
      <c r="C111" s="164"/>
      <c r="D111" s="169">
        <f>C112*B112</f>
        <v>59.2</v>
      </c>
      <c r="E111" s="169">
        <f>D111</f>
        <v>59.2</v>
      </c>
      <c r="F111" s="148"/>
      <c r="G111" s="170"/>
      <c r="H111" s="170"/>
      <c r="I111" s="170"/>
      <c r="J111" s="170"/>
      <c r="K111" s="170"/>
      <c r="L111" s="170"/>
      <c r="M111" s="170"/>
      <c r="N111" s="170"/>
      <c r="O111" s="5"/>
      <c r="P111" s="5"/>
      <c r="Q111" s="5"/>
      <c r="R111" s="5"/>
      <c r="S111" s="5"/>
      <c r="T111" s="7"/>
    </row>
    <row r="112" spans="1:20" ht="14.85" customHeight="1" x14ac:dyDescent="0.2">
      <c r="A112" s="188" t="s">
        <v>63</v>
      </c>
      <c r="B112" s="163">
        <f>SUM(B105:M105)</f>
        <v>8</v>
      </c>
      <c r="C112" s="164">
        <v>7.4</v>
      </c>
      <c r="D112" s="169"/>
      <c r="E112" s="169"/>
      <c r="F112" s="148"/>
      <c r="G112" s="170"/>
      <c r="H112" s="170"/>
      <c r="I112" s="170"/>
      <c r="J112" s="170"/>
      <c r="K112" s="170"/>
      <c r="L112" s="170"/>
      <c r="M112" s="170"/>
      <c r="N112" s="170"/>
      <c r="O112" s="5"/>
      <c r="P112" s="5"/>
      <c r="Q112" s="5"/>
      <c r="R112" s="5"/>
      <c r="S112" s="5"/>
      <c r="T112" s="7"/>
    </row>
    <row r="113" spans="1:20" ht="14.85" customHeight="1" x14ac:dyDescent="0.2">
      <c r="A113" s="188" t="s">
        <v>64</v>
      </c>
      <c r="B113" s="163">
        <f>SUM(B106:M106)-1</f>
        <v>226</v>
      </c>
      <c r="C113" s="164"/>
      <c r="D113" s="169"/>
      <c r="E113" s="169"/>
      <c r="F113" s="148"/>
      <c r="G113" s="170"/>
      <c r="H113" s="170"/>
      <c r="I113" s="170"/>
      <c r="J113" s="170"/>
      <c r="K113" s="170"/>
      <c r="L113" s="170"/>
      <c r="M113" s="170"/>
      <c r="N113" s="170"/>
      <c r="O113" s="5"/>
      <c r="P113" s="5"/>
      <c r="Q113" s="5"/>
      <c r="R113" s="5"/>
      <c r="S113" s="5"/>
      <c r="T113" s="7"/>
    </row>
    <row r="114" spans="1:20" ht="14.85" customHeight="1" x14ac:dyDescent="0.2">
      <c r="A114" s="188" t="s">
        <v>65</v>
      </c>
      <c r="B114" s="163">
        <f>SUM(B107:M107)</f>
        <v>200</v>
      </c>
      <c r="C114" s="164"/>
      <c r="D114" s="169">
        <f>C115*B115</f>
        <v>185</v>
      </c>
      <c r="E114" s="169">
        <f>D114</f>
        <v>185</v>
      </c>
      <c r="F114" s="148"/>
      <c r="G114" s="170"/>
      <c r="H114" s="170"/>
      <c r="I114" s="170"/>
      <c r="J114" s="170"/>
      <c r="K114" s="170"/>
      <c r="L114" s="170"/>
      <c r="M114" s="170"/>
      <c r="N114" s="170"/>
      <c r="O114" s="5"/>
      <c r="P114" s="5"/>
      <c r="Q114" s="5"/>
      <c r="R114" s="5"/>
      <c r="S114" s="5"/>
      <c r="T114" s="7"/>
    </row>
    <row r="115" spans="1:20" ht="14.85" customHeight="1" x14ac:dyDescent="0.2">
      <c r="A115" s="188" t="s">
        <v>66</v>
      </c>
      <c r="B115" s="163">
        <f>SUM(B108:M108)</f>
        <v>25</v>
      </c>
      <c r="C115" s="164">
        <f>C112</f>
        <v>7.4</v>
      </c>
      <c r="D115" s="169">
        <f>C116*B116</f>
        <v>37</v>
      </c>
      <c r="E115" s="169"/>
      <c r="F115" s="148"/>
      <c r="G115" s="170"/>
      <c r="H115" s="170"/>
      <c r="I115" s="170"/>
      <c r="J115" s="170"/>
      <c r="K115" s="170"/>
      <c r="L115" s="170"/>
      <c r="M115" s="170"/>
      <c r="N115" s="170"/>
      <c r="O115" s="5"/>
      <c r="P115" s="5"/>
      <c r="Q115" s="5"/>
      <c r="R115" s="5"/>
      <c r="S115" s="5"/>
      <c r="T115" s="7"/>
    </row>
    <row r="116" spans="1:20" ht="16.5" customHeight="1" x14ac:dyDescent="0.25">
      <c r="A116" s="188" t="s">
        <v>71</v>
      </c>
      <c r="B116" s="163">
        <v>5</v>
      </c>
      <c r="C116" s="164">
        <f>C115</f>
        <v>7.4</v>
      </c>
      <c r="D116" s="175">
        <f>D110-D111-D114-D115</f>
        <v>1642.8</v>
      </c>
      <c r="E116" s="175">
        <f>E110-E111-E114-E115</f>
        <v>1679.8</v>
      </c>
      <c r="F116" s="148"/>
      <c r="G116" s="170"/>
      <c r="H116" s="170"/>
      <c r="I116" s="170"/>
      <c r="J116" s="170"/>
      <c r="K116" s="170"/>
      <c r="L116" s="170"/>
      <c r="M116" s="170"/>
      <c r="N116" s="170"/>
      <c r="O116" s="5"/>
      <c r="P116" s="5"/>
      <c r="Q116" s="5"/>
      <c r="R116" s="5"/>
      <c r="S116" s="5"/>
      <c r="T116" s="7"/>
    </row>
    <row r="117" spans="1:20" ht="15.2" customHeight="1" x14ac:dyDescent="0.2">
      <c r="A117" s="191"/>
      <c r="B117" s="157"/>
      <c r="C117" s="170"/>
      <c r="D117" s="183"/>
      <c r="E117" s="183"/>
      <c r="F117" s="170"/>
      <c r="G117" s="170"/>
      <c r="H117" s="170"/>
      <c r="I117" s="170"/>
      <c r="J117" s="170"/>
      <c r="K117" s="170"/>
      <c r="L117" s="170"/>
      <c r="M117" s="170"/>
      <c r="N117" s="170"/>
      <c r="O117" s="5"/>
      <c r="P117" s="5"/>
      <c r="Q117" s="5"/>
      <c r="R117" s="5"/>
      <c r="S117" s="5"/>
      <c r="T117" s="7"/>
    </row>
    <row r="118" spans="1:20" ht="14.85" customHeight="1" x14ac:dyDescent="0.2">
      <c r="A118" s="185"/>
      <c r="B118" s="170"/>
      <c r="C118" s="170"/>
      <c r="D118" s="170"/>
      <c r="E118" s="170"/>
      <c r="F118" s="170"/>
      <c r="G118" s="170"/>
      <c r="H118" s="170"/>
      <c r="I118" s="170"/>
      <c r="J118" s="170"/>
      <c r="K118" s="170"/>
      <c r="L118" s="170"/>
      <c r="M118" s="170"/>
      <c r="N118" s="170"/>
      <c r="O118" s="5"/>
      <c r="P118" s="5"/>
      <c r="Q118" s="5"/>
      <c r="R118" s="5"/>
      <c r="S118" s="5"/>
      <c r="T118" s="7"/>
    </row>
    <row r="119" spans="1:20" ht="14.85" customHeight="1" x14ac:dyDescent="0.2">
      <c r="A119" s="186"/>
      <c r="B119" s="187">
        <v>39661</v>
      </c>
      <c r="C119" s="187">
        <v>39692</v>
      </c>
      <c r="D119" s="187">
        <v>39722</v>
      </c>
      <c r="E119" s="187">
        <v>39753</v>
      </c>
      <c r="F119" s="187">
        <v>39783</v>
      </c>
      <c r="G119" s="187">
        <v>39814</v>
      </c>
      <c r="H119" s="187">
        <v>39845</v>
      </c>
      <c r="I119" s="187">
        <v>39873</v>
      </c>
      <c r="J119" s="187">
        <v>39904</v>
      </c>
      <c r="K119" s="187">
        <v>39934</v>
      </c>
      <c r="L119" s="187">
        <v>39965</v>
      </c>
      <c r="M119" s="187">
        <v>39995</v>
      </c>
      <c r="N119" s="170"/>
      <c r="O119" s="5"/>
      <c r="P119" s="5"/>
      <c r="Q119" s="5"/>
      <c r="R119" s="5"/>
      <c r="S119" s="5"/>
      <c r="T119" s="7"/>
    </row>
    <row r="120" spans="1:20" ht="14.85" customHeight="1" x14ac:dyDescent="0.2">
      <c r="A120" s="188" t="s">
        <v>61</v>
      </c>
      <c r="B120" s="163">
        <v>31</v>
      </c>
      <c r="C120" s="163">
        <v>30</v>
      </c>
      <c r="D120" s="163">
        <v>31</v>
      </c>
      <c r="E120" s="163">
        <v>30</v>
      </c>
      <c r="F120" s="163">
        <v>31</v>
      </c>
      <c r="G120" s="163">
        <v>31</v>
      </c>
      <c r="H120" s="163">
        <v>28</v>
      </c>
      <c r="I120" s="163">
        <v>31</v>
      </c>
      <c r="J120" s="163">
        <v>30</v>
      </c>
      <c r="K120" s="163">
        <v>31</v>
      </c>
      <c r="L120" s="163">
        <v>30</v>
      </c>
      <c r="M120" s="163">
        <v>31</v>
      </c>
      <c r="N120" s="189"/>
      <c r="O120" s="5"/>
      <c r="P120" s="5"/>
      <c r="Q120" s="5"/>
      <c r="R120" s="5"/>
      <c r="S120" s="5"/>
      <c r="T120" s="7"/>
    </row>
    <row r="121" spans="1:20" ht="14.85" customHeight="1" x14ac:dyDescent="0.2">
      <c r="A121" s="188" t="s">
        <v>62</v>
      </c>
      <c r="B121" s="163">
        <v>10</v>
      </c>
      <c r="C121" s="163">
        <v>8</v>
      </c>
      <c r="D121" s="163">
        <v>8</v>
      </c>
      <c r="E121" s="163">
        <v>10</v>
      </c>
      <c r="F121" s="163">
        <v>8</v>
      </c>
      <c r="G121" s="163">
        <v>9</v>
      </c>
      <c r="H121" s="163">
        <v>8</v>
      </c>
      <c r="I121" s="163">
        <v>9</v>
      </c>
      <c r="J121" s="163">
        <v>8</v>
      </c>
      <c r="K121" s="163">
        <v>10</v>
      </c>
      <c r="L121" s="163">
        <v>8</v>
      </c>
      <c r="M121" s="163">
        <v>8</v>
      </c>
      <c r="N121" s="189"/>
      <c r="O121" s="5"/>
      <c r="P121" s="5"/>
      <c r="Q121" s="5"/>
      <c r="R121" s="5"/>
      <c r="S121" s="5"/>
      <c r="T121" s="7"/>
    </row>
    <row r="122" spans="1:20" ht="14.85" customHeight="1" x14ac:dyDescent="0.2">
      <c r="A122" s="188" t="s">
        <v>63</v>
      </c>
      <c r="B122" s="163">
        <v>0</v>
      </c>
      <c r="C122" s="163">
        <v>0</v>
      </c>
      <c r="D122" s="163">
        <v>0</v>
      </c>
      <c r="E122" s="163">
        <v>0</v>
      </c>
      <c r="F122" s="163">
        <v>2</v>
      </c>
      <c r="G122" s="163">
        <v>1</v>
      </c>
      <c r="H122" s="163">
        <v>0</v>
      </c>
      <c r="I122" s="163">
        <v>0</v>
      </c>
      <c r="J122" s="163">
        <v>3</v>
      </c>
      <c r="K122" s="163">
        <v>2</v>
      </c>
      <c r="L122" s="163">
        <v>1</v>
      </c>
      <c r="M122" s="163">
        <v>0</v>
      </c>
      <c r="N122" s="189"/>
      <c r="O122" s="5"/>
      <c r="P122" s="5"/>
      <c r="Q122" s="5"/>
      <c r="R122" s="5"/>
      <c r="S122" s="5"/>
      <c r="T122" s="7"/>
    </row>
    <row r="123" spans="1:20" ht="14.85" customHeight="1" x14ac:dyDescent="0.2">
      <c r="A123" s="188" t="s">
        <v>64</v>
      </c>
      <c r="B123" s="163">
        <f t="shared" ref="B123:M123" si="6">B120-B121-B122-B125</f>
        <v>21</v>
      </c>
      <c r="C123" s="163">
        <f t="shared" si="6"/>
        <v>22</v>
      </c>
      <c r="D123" s="163">
        <f t="shared" si="6"/>
        <v>20</v>
      </c>
      <c r="E123" s="163">
        <f t="shared" si="6"/>
        <v>20</v>
      </c>
      <c r="F123" s="163">
        <f t="shared" si="6"/>
        <v>21</v>
      </c>
      <c r="G123" s="163">
        <f t="shared" si="6"/>
        <v>21</v>
      </c>
      <c r="H123" s="163">
        <f t="shared" si="6"/>
        <v>20</v>
      </c>
      <c r="I123" s="163">
        <f t="shared" si="6"/>
        <v>22</v>
      </c>
      <c r="J123" s="163">
        <f t="shared" si="6"/>
        <v>19</v>
      </c>
      <c r="K123" s="163">
        <f t="shared" si="6"/>
        <v>19</v>
      </c>
      <c r="L123" s="163">
        <f t="shared" si="6"/>
        <v>21</v>
      </c>
      <c r="M123" s="163">
        <f t="shared" si="6"/>
        <v>3</v>
      </c>
      <c r="N123" s="189"/>
      <c r="O123" s="5"/>
      <c r="P123" s="5"/>
      <c r="Q123" s="5"/>
      <c r="R123" s="5"/>
      <c r="S123" s="5"/>
      <c r="T123" s="7"/>
    </row>
    <row r="124" spans="1:20" ht="14.85" customHeight="1" x14ac:dyDescent="0.2">
      <c r="A124" s="188" t="s">
        <v>65</v>
      </c>
      <c r="B124" s="163">
        <v>13</v>
      </c>
      <c r="C124" s="163">
        <v>20</v>
      </c>
      <c r="D124" s="163">
        <v>18</v>
      </c>
      <c r="E124" s="163">
        <v>22</v>
      </c>
      <c r="F124" s="163">
        <v>15</v>
      </c>
      <c r="G124" s="163">
        <v>22</v>
      </c>
      <c r="H124" s="163">
        <v>16</v>
      </c>
      <c r="I124" s="163">
        <v>15</v>
      </c>
      <c r="J124" s="163">
        <v>21</v>
      </c>
      <c r="K124" s="163">
        <v>19</v>
      </c>
      <c r="L124" s="163">
        <v>19</v>
      </c>
      <c r="M124" s="163">
        <v>0</v>
      </c>
      <c r="N124" s="189"/>
      <c r="O124" s="5"/>
      <c r="P124" s="5"/>
      <c r="Q124" s="5"/>
      <c r="R124" s="5"/>
      <c r="S124" s="5"/>
      <c r="T124" s="7"/>
    </row>
    <row r="125" spans="1:20" ht="14.85" customHeight="1" x14ac:dyDescent="0.2">
      <c r="A125" s="188" t="s">
        <v>66</v>
      </c>
      <c r="B125" s="163">
        <v>0</v>
      </c>
      <c r="C125" s="163">
        <v>0</v>
      </c>
      <c r="D125" s="163">
        <v>3</v>
      </c>
      <c r="E125" s="163">
        <v>0</v>
      </c>
      <c r="F125" s="163">
        <v>0</v>
      </c>
      <c r="G125" s="163">
        <v>0</v>
      </c>
      <c r="H125" s="163">
        <v>0</v>
      </c>
      <c r="I125" s="163">
        <v>0</v>
      </c>
      <c r="J125" s="163">
        <v>0</v>
      </c>
      <c r="K125" s="163">
        <v>0</v>
      </c>
      <c r="L125" s="163">
        <v>0</v>
      </c>
      <c r="M125" s="163">
        <v>20</v>
      </c>
      <c r="N125" s="189"/>
      <c r="O125" s="5"/>
      <c r="P125" s="5"/>
      <c r="Q125" s="5"/>
      <c r="R125" s="5"/>
      <c r="S125" s="5"/>
      <c r="T125" s="7"/>
    </row>
    <row r="126" spans="1:20" ht="15.75" customHeight="1" x14ac:dyDescent="0.2">
      <c r="A126" s="190"/>
      <c r="B126" s="156"/>
      <c r="C126" s="157"/>
      <c r="D126" s="158"/>
      <c r="E126" s="158"/>
      <c r="F126" s="157"/>
      <c r="G126" s="157"/>
      <c r="H126" s="157"/>
      <c r="I126" s="157"/>
      <c r="J126" s="157"/>
      <c r="K126" s="157"/>
      <c r="L126" s="157"/>
      <c r="M126" s="157"/>
      <c r="N126" s="170"/>
      <c r="O126" s="5"/>
      <c r="P126" s="5"/>
      <c r="Q126" s="5"/>
      <c r="R126" s="5"/>
      <c r="S126" s="5"/>
      <c r="T126" s="7"/>
    </row>
    <row r="127" spans="1:20" ht="15.2" customHeight="1" x14ac:dyDescent="0.2">
      <c r="A127" s="188" t="s">
        <v>61</v>
      </c>
      <c r="B127" s="163">
        <f>SUM(B120:M120)</f>
        <v>365</v>
      </c>
      <c r="C127" s="164"/>
      <c r="D127" s="165">
        <v>1924</v>
      </c>
      <c r="E127" s="165">
        <f>D127</f>
        <v>1924</v>
      </c>
      <c r="F127" s="148"/>
      <c r="G127" s="170"/>
      <c r="H127" s="170"/>
      <c r="I127" s="170"/>
      <c r="J127" s="170"/>
      <c r="K127" s="170"/>
      <c r="L127" s="170"/>
      <c r="M127" s="170"/>
      <c r="N127" s="170"/>
      <c r="O127" s="5"/>
      <c r="P127" s="5"/>
      <c r="Q127" s="5"/>
      <c r="R127" s="5"/>
      <c r="S127" s="5"/>
      <c r="T127" s="7"/>
    </row>
    <row r="128" spans="1:20" ht="14.85" customHeight="1" x14ac:dyDescent="0.2">
      <c r="A128" s="188" t="s">
        <v>62</v>
      </c>
      <c r="B128" s="163">
        <f>SUM(B121:M121)</f>
        <v>104</v>
      </c>
      <c r="C128" s="164"/>
      <c r="D128" s="169">
        <f>C129*B129</f>
        <v>66.600000000000009</v>
      </c>
      <c r="E128" s="169">
        <f>D128</f>
        <v>66.600000000000009</v>
      </c>
      <c r="F128" s="148"/>
      <c r="G128" s="170"/>
      <c r="H128" s="170"/>
      <c r="I128" s="170"/>
      <c r="J128" s="170"/>
      <c r="K128" s="170"/>
      <c r="L128" s="170"/>
      <c r="M128" s="170"/>
      <c r="N128" s="170"/>
      <c r="O128" s="5"/>
      <c r="P128" s="5"/>
      <c r="Q128" s="5"/>
      <c r="R128" s="5"/>
      <c r="S128" s="5"/>
      <c r="T128" s="7"/>
    </row>
    <row r="129" spans="1:20" ht="14.85" customHeight="1" x14ac:dyDescent="0.2">
      <c r="A129" s="188" t="s">
        <v>63</v>
      </c>
      <c r="B129" s="163">
        <f>SUM(B122:M122)</f>
        <v>9</v>
      </c>
      <c r="C129" s="164">
        <v>7.4</v>
      </c>
      <c r="D129" s="169"/>
      <c r="E129" s="169"/>
      <c r="F129" s="148"/>
      <c r="G129" s="170"/>
      <c r="H129" s="170"/>
      <c r="I129" s="170"/>
      <c r="J129" s="170"/>
      <c r="K129" s="170"/>
      <c r="L129" s="170"/>
      <c r="M129" s="170"/>
      <c r="N129" s="170"/>
      <c r="O129" s="5"/>
      <c r="P129" s="5"/>
      <c r="Q129" s="5"/>
      <c r="R129" s="5"/>
      <c r="S129" s="5"/>
      <c r="T129" s="7"/>
    </row>
    <row r="130" spans="1:20" ht="14.85" customHeight="1" x14ac:dyDescent="0.2">
      <c r="A130" s="188" t="s">
        <v>64</v>
      </c>
      <c r="B130" s="163">
        <f>SUM(B123:M123)-1</f>
        <v>228</v>
      </c>
      <c r="C130" s="164"/>
      <c r="D130" s="169"/>
      <c r="E130" s="169"/>
      <c r="F130" s="148"/>
      <c r="G130" s="170"/>
      <c r="H130" s="170"/>
      <c r="I130" s="170"/>
      <c r="J130" s="170"/>
      <c r="K130" s="170"/>
      <c r="L130" s="170"/>
      <c r="M130" s="170"/>
      <c r="N130" s="170"/>
      <c r="O130" s="5"/>
      <c r="P130" s="5"/>
      <c r="Q130" s="5"/>
      <c r="R130" s="5"/>
      <c r="S130" s="5"/>
      <c r="T130" s="7"/>
    </row>
    <row r="131" spans="1:20" ht="14.85" customHeight="1" x14ac:dyDescent="0.2">
      <c r="A131" s="188" t="s">
        <v>65</v>
      </c>
      <c r="B131" s="163">
        <f>SUM(B124:M124)</f>
        <v>200</v>
      </c>
      <c r="C131" s="164"/>
      <c r="D131" s="169">
        <f>C132*B132</f>
        <v>170.20000000000002</v>
      </c>
      <c r="E131" s="169">
        <f>D131</f>
        <v>170.20000000000002</v>
      </c>
      <c r="F131" s="148"/>
      <c r="G131" s="170"/>
      <c r="H131" s="170"/>
      <c r="I131" s="170"/>
      <c r="J131" s="170"/>
      <c r="K131" s="170"/>
      <c r="L131" s="170"/>
      <c r="M131" s="170"/>
      <c r="N131" s="170"/>
      <c r="O131" s="5"/>
      <c r="P131" s="5"/>
      <c r="Q131" s="5"/>
      <c r="R131" s="5"/>
      <c r="S131" s="5"/>
      <c r="T131" s="7"/>
    </row>
    <row r="132" spans="1:20" ht="14.85" customHeight="1" x14ac:dyDescent="0.2">
      <c r="A132" s="188" t="s">
        <v>66</v>
      </c>
      <c r="B132" s="163">
        <f>SUM(B125:M125)</f>
        <v>23</v>
      </c>
      <c r="C132" s="164">
        <f>C129</f>
        <v>7.4</v>
      </c>
      <c r="D132" s="169">
        <f>C133*B133</f>
        <v>37</v>
      </c>
      <c r="E132" s="169"/>
      <c r="F132" s="148"/>
      <c r="G132" s="170"/>
      <c r="H132" s="170"/>
      <c r="I132" s="170"/>
      <c r="J132" s="170"/>
      <c r="K132" s="170"/>
      <c r="L132" s="170"/>
      <c r="M132" s="170"/>
      <c r="N132" s="170"/>
      <c r="O132" s="5"/>
      <c r="P132" s="5"/>
      <c r="Q132" s="5"/>
      <c r="R132" s="5"/>
      <c r="S132" s="5"/>
      <c r="T132" s="7"/>
    </row>
    <row r="133" spans="1:20" ht="16.5" customHeight="1" x14ac:dyDescent="0.25">
      <c r="A133" s="188" t="s">
        <v>71</v>
      </c>
      <c r="B133" s="163">
        <v>5</v>
      </c>
      <c r="C133" s="164">
        <f>C132</f>
        <v>7.4</v>
      </c>
      <c r="D133" s="175">
        <f>D127-D128-D131-D132</f>
        <v>1650.2</v>
      </c>
      <c r="E133" s="175">
        <f>E127-E128-E131-E132</f>
        <v>1687.2</v>
      </c>
      <c r="F133" s="148"/>
      <c r="G133" s="170"/>
      <c r="H133" s="170"/>
      <c r="I133" s="170"/>
      <c r="J133" s="170"/>
      <c r="K133" s="170"/>
      <c r="L133" s="170"/>
      <c r="M133" s="170"/>
      <c r="N133" s="170"/>
      <c r="O133" s="5"/>
      <c r="P133" s="5"/>
      <c r="Q133" s="5"/>
      <c r="R133" s="5"/>
      <c r="S133" s="5"/>
      <c r="T133" s="7"/>
    </row>
    <row r="134" spans="1:20" ht="15.2" customHeight="1" x14ac:dyDescent="0.2">
      <c r="A134" s="191"/>
      <c r="B134" s="157"/>
      <c r="C134" s="170"/>
      <c r="D134" s="183"/>
      <c r="E134" s="183"/>
      <c r="F134" s="170"/>
      <c r="G134" s="170"/>
      <c r="H134" s="170"/>
      <c r="I134" s="170"/>
      <c r="J134" s="170"/>
      <c r="K134" s="170"/>
      <c r="L134" s="170"/>
      <c r="M134" s="170"/>
      <c r="N134" s="170"/>
      <c r="O134" s="5"/>
      <c r="P134" s="5"/>
      <c r="Q134" s="5"/>
      <c r="R134" s="5"/>
      <c r="S134" s="5"/>
      <c r="T134" s="7"/>
    </row>
    <row r="135" spans="1:20" ht="14.85" customHeight="1" x14ac:dyDescent="0.2">
      <c r="A135" s="185"/>
      <c r="B135" s="170"/>
      <c r="C135" s="170"/>
      <c r="D135" s="170"/>
      <c r="E135" s="170"/>
      <c r="F135" s="170"/>
      <c r="G135" s="170"/>
      <c r="H135" s="170"/>
      <c r="I135" s="170"/>
      <c r="J135" s="170"/>
      <c r="K135" s="170"/>
      <c r="L135" s="170"/>
      <c r="M135" s="170"/>
      <c r="N135" s="170"/>
      <c r="O135" s="5"/>
      <c r="P135" s="5"/>
      <c r="Q135" s="5"/>
      <c r="R135" s="5"/>
      <c r="S135" s="5"/>
      <c r="T135" s="7"/>
    </row>
    <row r="136" spans="1:20" ht="14.85" customHeight="1" x14ac:dyDescent="0.2">
      <c r="A136" s="186"/>
      <c r="B136" s="187">
        <v>39295</v>
      </c>
      <c r="C136" s="187">
        <v>39326</v>
      </c>
      <c r="D136" s="187">
        <v>39356</v>
      </c>
      <c r="E136" s="187">
        <v>39387</v>
      </c>
      <c r="F136" s="187">
        <v>39417</v>
      </c>
      <c r="G136" s="187">
        <v>39448</v>
      </c>
      <c r="H136" s="187">
        <v>39479</v>
      </c>
      <c r="I136" s="187">
        <v>39508</v>
      </c>
      <c r="J136" s="187">
        <v>39539</v>
      </c>
      <c r="K136" s="187">
        <v>39569</v>
      </c>
      <c r="L136" s="187">
        <v>39600</v>
      </c>
      <c r="M136" s="187">
        <v>39630</v>
      </c>
      <c r="N136" s="170"/>
      <c r="O136" s="5"/>
      <c r="P136" s="5"/>
      <c r="Q136" s="5"/>
      <c r="R136" s="5"/>
      <c r="S136" s="5"/>
      <c r="T136" s="7"/>
    </row>
    <row r="137" spans="1:20" ht="14.85" customHeight="1" x14ac:dyDescent="0.2">
      <c r="A137" s="188" t="s">
        <v>61</v>
      </c>
      <c r="B137" s="163">
        <v>31</v>
      </c>
      <c r="C137" s="163">
        <v>30</v>
      </c>
      <c r="D137" s="163">
        <v>31</v>
      </c>
      <c r="E137" s="163">
        <v>30</v>
      </c>
      <c r="F137" s="163">
        <v>31</v>
      </c>
      <c r="G137" s="163">
        <v>31</v>
      </c>
      <c r="H137" s="163">
        <v>29</v>
      </c>
      <c r="I137" s="163">
        <v>31</v>
      </c>
      <c r="J137" s="163">
        <v>30</v>
      </c>
      <c r="K137" s="163">
        <v>31</v>
      </c>
      <c r="L137" s="163">
        <v>30</v>
      </c>
      <c r="M137" s="163">
        <v>31</v>
      </c>
      <c r="N137" s="189"/>
      <c r="O137" s="5"/>
      <c r="P137" s="5"/>
      <c r="Q137" s="5"/>
      <c r="R137" s="5"/>
      <c r="S137" s="5"/>
      <c r="T137" s="7"/>
    </row>
    <row r="138" spans="1:20" ht="14.85" customHeight="1" x14ac:dyDescent="0.2">
      <c r="A138" s="188" t="s">
        <v>62</v>
      </c>
      <c r="B138" s="163">
        <v>8</v>
      </c>
      <c r="C138" s="163">
        <v>10</v>
      </c>
      <c r="D138" s="163">
        <v>8</v>
      </c>
      <c r="E138" s="163">
        <v>8</v>
      </c>
      <c r="F138" s="163">
        <v>10</v>
      </c>
      <c r="G138" s="163">
        <v>8</v>
      </c>
      <c r="H138" s="163">
        <v>8</v>
      </c>
      <c r="I138" s="163">
        <v>10</v>
      </c>
      <c r="J138" s="163">
        <v>8</v>
      </c>
      <c r="K138" s="163">
        <v>9</v>
      </c>
      <c r="L138" s="163">
        <v>9</v>
      </c>
      <c r="M138" s="163">
        <v>8</v>
      </c>
      <c r="N138" s="189"/>
      <c r="O138" s="5"/>
      <c r="P138" s="5"/>
      <c r="Q138" s="5"/>
      <c r="R138" s="5"/>
      <c r="S138" s="5"/>
      <c r="T138" s="7"/>
    </row>
    <row r="139" spans="1:20" ht="14.85" customHeight="1" x14ac:dyDescent="0.2">
      <c r="A139" s="188" t="s">
        <v>63</v>
      </c>
      <c r="B139" s="163">
        <v>0</v>
      </c>
      <c r="C139" s="163">
        <v>0</v>
      </c>
      <c r="D139" s="163">
        <v>0</v>
      </c>
      <c r="E139" s="163">
        <v>0</v>
      </c>
      <c r="F139" s="163">
        <v>2</v>
      </c>
      <c r="G139" s="163">
        <v>1</v>
      </c>
      <c r="H139" s="163">
        <v>0</v>
      </c>
      <c r="I139" s="163">
        <v>3</v>
      </c>
      <c r="J139" s="163">
        <v>1</v>
      </c>
      <c r="K139" s="163">
        <v>2</v>
      </c>
      <c r="L139" s="163">
        <v>0</v>
      </c>
      <c r="M139" s="163">
        <v>0</v>
      </c>
      <c r="N139" s="189"/>
      <c r="O139" s="5"/>
      <c r="P139" s="5"/>
      <c r="Q139" s="5"/>
      <c r="R139" s="5"/>
      <c r="S139" s="5"/>
      <c r="T139" s="7"/>
    </row>
    <row r="140" spans="1:20" ht="14.85" customHeight="1" x14ac:dyDescent="0.2">
      <c r="A140" s="188" t="s">
        <v>64</v>
      </c>
      <c r="B140" s="163">
        <f t="shared" ref="B140:L140" si="7">B137-B138-B139</f>
        <v>23</v>
      </c>
      <c r="C140" s="163">
        <f t="shared" si="7"/>
        <v>20</v>
      </c>
      <c r="D140" s="163">
        <f t="shared" si="7"/>
        <v>23</v>
      </c>
      <c r="E140" s="163">
        <f t="shared" si="7"/>
        <v>22</v>
      </c>
      <c r="F140" s="163">
        <f t="shared" si="7"/>
        <v>19</v>
      </c>
      <c r="G140" s="163">
        <f t="shared" si="7"/>
        <v>22</v>
      </c>
      <c r="H140" s="163">
        <f t="shared" si="7"/>
        <v>21</v>
      </c>
      <c r="I140" s="163">
        <f t="shared" si="7"/>
        <v>18</v>
      </c>
      <c r="J140" s="163">
        <f t="shared" si="7"/>
        <v>21</v>
      </c>
      <c r="K140" s="163">
        <f t="shared" si="7"/>
        <v>20</v>
      </c>
      <c r="L140" s="163">
        <f t="shared" si="7"/>
        <v>21</v>
      </c>
      <c r="M140" s="163">
        <v>0</v>
      </c>
      <c r="N140" s="189"/>
      <c r="O140" s="5"/>
      <c r="P140" s="5"/>
      <c r="Q140" s="5"/>
      <c r="R140" s="5"/>
      <c r="S140" s="5"/>
      <c r="T140" s="7"/>
    </row>
    <row r="141" spans="1:20" ht="14.85" customHeight="1" x14ac:dyDescent="0.2">
      <c r="A141" s="188" t="s">
        <v>65</v>
      </c>
      <c r="B141" s="163">
        <v>13</v>
      </c>
      <c r="C141" s="163">
        <v>20</v>
      </c>
      <c r="D141" s="163">
        <v>18</v>
      </c>
      <c r="E141" s="163">
        <v>22</v>
      </c>
      <c r="F141" s="163">
        <v>15</v>
      </c>
      <c r="G141" s="163">
        <v>22</v>
      </c>
      <c r="H141" s="163">
        <v>16</v>
      </c>
      <c r="I141" s="163">
        <v>15</v>
      </c>
      <c r="J141" s="163">
        <v>21</v>
      </c>
      <c r="K141" s="163">
        <v>19</v>
      </c>
      <c r="L141" s="163">
        <v>19</v>
      </c>
      <c r="M141" s="163">
        <v>0</v>
      </c>
      <c r="N141" s="189"/>
      <c r="O141" s="5"/>
      <c r="P141" s="5"/>
      <c r="Q141" s="5"/>
      <c r="R141" s="5"/>
      <c r="S141" s="5"/>
      <c r="T141" s="7"/>
    </row>
    <row r="142" spans="1:20" ht="14.85" customHeight="1" x14ac:dyDescent="0.2">
      <c r="A142" s="190"/>
      <c r="B142" s="156"/>
      <c r="C142" s="157"/>
      <c r="D142" s="157"/>
      <c r="E142" s="157"/>
      <c r="F142" s="157"/>
      <c r="G142" s="157"/>
      <c r="H142" s="157"/>
      <c r="I142" s="157"/>
      <c r="J142" s="157"/>
      <c r="K142" s="157"/>
      <c r="L142" s="157"/>
      <c r="M142" s="157"/>
      <c r="N142" s="170"/>
      <c r="O142" s="5"/>
      <c r="P142" s="5"/>
      <c r="Q142" s="5"/>
      <c r="R142" s="5"/>
      <c r="S142" s="5"/>
      <c r="T142" s="7"/>
    </row>
    <row r="143" spans="1:20" ht="14.85" customHeight="1" x14ac:dyDescent="0.2">
      <c r="A143" s="188" t="s">
        <v>61</v>
      </c>
      <c r="B143" s="163">
        <f>SUM(B137:M137)</f>
        <v>366</v>
      </c>
      <c r="C143" s="189"/>
      <c r="D143" s="170"/>
      <c r="E143" s="170"/>
      <c r="F143" s="170"/>
      <c r="G143" s="170"/>
      <c r="H143" s="170"/>
      <c r="I143" s="170"/>
      <c r="J143" s="170"/>
      <c r="K143" s="170"/>
      <c r="L143" s="170"/>
      <c r="M143" s="170"/>
      <c r="N143" s="170"/>
      <c r="O143" s="5"/>
      <c r="P143" s="5"/>
      <c r="Q143" s="5"/>
      <c r="R143" s="5"/>
      <c r="S143" s="5"/>
      <c r="T143" s="7"/>
    </row>
    <row r="144" spans="1:20" ht="14.85" customHeight="1" x14ac:dyDescent="0.2">
      <c r="A144" s="188" t="s">
        <v>62</v>
      </c>
      <c r="B144" s="163">
        <f>SUM(B138:M138)</f>
        <v>104</v>
      </c>
      <c r="C144" s="189"/>
      <c r="D144" s="170"/>
      <c r="E144" s="170"/>
      <c r="F144" s="170"/>
      <c r="G144" s="170"/>
      <c r="H144" s="170"/>
      <c r="I144" s="170"/>
      <c r="J144" s="170"/>
      <c r="K144" s="170"/>
      <c r="L144" s="170"/>
      <c r="M144" s="170"/>
      <c r="N144" s="170"/>
      <c r="O144" s="5"/>
      <c r="P144" s="5"/>
      <c r="Q144" s="5"/>
      <c r="R144" s="5"/>
      <c r="S144" s="5"/>
      <c r="T144" s="7"/>
    </row>
    <row r="145" spans="1:20" ht="14.85" customHeight="1" x14ac:dyDescent="0.2">
      <c r="A145" s="188" t="s">
        <v>63</v>
      </c>
      <c r="B145" s="163">
        <f>SUM(B139:M139)</f>
        <v>9</v>
      </c>
      <c r="C145" s="189"/>
      <c r="D145" s="170"/>
      <c r="E145" s="170"/>
      <c r="F145" s="170"/>
      <c r="G145" s="170"/>
      <c r="H145" s="170"/>
      <c r="I145" s="170"/>
      <c r="J145" s="170"/>
      <c r="K145" s="170"/>
      <c r="L145" s="170"/>
      <c r="M145" s="170"/>
      <c r="N145" s="170"/>
      <c r="O145" s="5"/>
      <c r="P145" s="5"/>
      <c r="Q145" s="5"/>
      <c r="R145" s="5"/>
      <c r="S145" s="5"/>
      <c r="T145" s="7"/>
    </row>
    <row r="146" spans="1:20" ht="14.85" customHeight="1" x14ac:dyDescent="0.2">
      <c r="A146" s="188" t="s">
        <v>64</v>
      </c>
      <c r="B146" s="163">
        <f>SUM(B140:M140)-1</f>
        <v>229</v>
      </c>
      <c r="C146" s="189"/>
      <c r="D146" s="170"/>
      <c r="E146" s="170"/>
      <c r="F146" s="170"/>
      <c r="G146" s="170"/>
      <c r="H146" s="170"/>
      <c r="I146" s="170"/>
      <c r="J146" s="170"/>
      <c r="K146" s="170"/>
      <c r="L146" s="170"/>
      <c r="M146" s="170"/>
      <c r="N146" s="170"/>
      <c r="O146" s="5"/>
      <c r="P146" s="5"/>
      <c r="Q146" s="5"/>
      <c r="R146" s="5"/>
      <c r="S146" s="5"/>
      <c r="T146" s="7"/>
    </row>
    <row r="147" spans="1:20" ht="14.85" customHeight="1" x14ac:dyDescent="0.2">
      <c r="A147" s="188" t="s">
        <v>65</v>
      </c>
      <c r="B147" s="163">
        <f>SUM(B141:M141)</f>
        <v>200</v>
      </c>
      <c r="C147" s="192"/>
      <c r="D147" s="193"/>
      <c r="E147" s="193"/>
      <c r="F147" s="193"/>
      <c r="G147" s="193"/>
      <c r="H147" s="193"/>
      <c r="I147" s="193"/>
      <c r="J147" s="193"/>
      <c r="K147" s="193"/>
      <c r="L147" s="193"/>
      <c r="M147" s="193"/>
      <c r="N147" s="193"/>
      <c r="O147" s="15"/>
      <c r="P147" s="15"/>
      <c r="Q147" s="15"/>
      <c r="R147" s="15"/>
      <c r="S147" s="15"/>
      <c r="T147" s="16"/>
    </row>
  </sheetData>
  <pageMargins left="0.75" right="0.75" top="1" bottom="1" header="0" footer="0"/>
  <pageSetup orientation="portrait"/>
  <headerFooter>
    <oddFooter>&amp;C&amp;"Helvetica,Regular"&amp;12&amp;K000000&amp;P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V128"/>
  <sheetViews>
    <sheetView showGridLines="0" topLeftCell="A15" workbookViewId="0">
      <selection activeCell="B43" sqref="B43"/>
    </sheetView>
  </sheetViews>
  <sheetFormatPr defaultColWidth="11.28515625" defaultRowHeight="13.5" customHeight="1" x14ac:dyDescent="0.2"/>
  <cols>
    <col min="1" max="1" width="36.28515625" style="20" bestFit="1" customWidth="1"/>
    <col min="2" max="2" width="17.28515625" style="20" customWidth="1"/>
    <col min="3" max="3" width="12.42578125" style="20" customWidth="1"/>
    <col min="4" max="4" width="12.140625" style="20" customWidth="1"/>
    <col min="5" max="5" width="11.42578125" style="20" customWidth="1"/>
    <col min="6" max="6" width="14.140625" style="20" customWidth="1"/>
    <col min="7" max="7" width="12.140625" style="20" customWidth="1"/>
    <col min="8" max="8" width="10.28515625" style="20" customWidth="1"/>
    <col min="9" max="256" width="11.28515625" style="20" customWidth="1"/>
  </cols>
  <sheetData>
    <row r="1" spans="1:10" ht="16.5" customHeight="1" x14ac:dyDescent="0.2">
      <c r="A1" s="194" t="s">
        <v>80</v>
      </c>
      <c r="B1" s="195"/>
      <c r="C1" s="196"/>
      <c r="D1" s="197"/>
      <c r="E1" s="198"/>
      <c r="F1" s="2"/>
      <c r="G1" s="2"/>
      <c r="H1" s="2"/>
      <c r="I1" s="2"/>
      <c r="J1" s="3"/>
    </row>
    <row r="2" spans="1:10" ht="15.75" customHeight="1" x14ac:dyDescent="0.2">
      <c r="A2" s="199" t="s">
        <v>81</v>
      </c>
      <c r="B2" s="200"/>
      <c r="C2" s="129"/>
      <c r="D2" s="201"/>
      <c r="E2" s="202"/>
      <c r="F2" s="5"/>
      <c r="G2" s="5"/>
      <c r="H2" s="5"/>
      <c r="I2" s="5"/>
      <c r="J2" s="7"/>
    </row>
    <row r="3" spans="1:10" ht="16.5" customHeight="1" x14ac:dyDescent="0.2">
      <c r="A3" s="203" t="s">
        <v>82</v>
      </c>
      <c r="B3" s="204"/>
      <c r="C3" s="205"/>
      <c r="D3" s="206"/>
      <c r="E3" s="202"/>
      <c r="F3" s="4"/>
      <c r="G3" s="4"/>
      <c r="H3" s="4"/>
      <c r="I3" s="4"/>
      <c r="J3" s="101"/>
    </row>
    <row r="4" spans="1:10" ht="8.1" customHeight="1" x14ac:dyDescent="0.2">
      <c r="A4" s="207"/>
      <c r="B4" s="208"/>
      <c r="C4" s="208"/>
      <c r="D4" s="208"/>
      <c r="E4" s="4"/>
      <c r="F4" s="4"/>
      <c r="G4" s="4"/>
      <c r="H4" s="4"/>
      <c r="I4" s="4"/>
      <c r="J4" s="101"/>
    </row>
    <row r="5" spans="1:10" ht="8.1" customHeight="1" x14ac:dyDescent="0.2">
      <c r="A5" s="104"/>
      <c r="B5" s="5"/>
      <c r="C5" s="5"/>
      <c r="D5" s="5"/>
      <c r="E5" s="4"/>
      <c r="F5" s="4"/>
      <c r="G5" s="4"/>
      <c r="H5" s="4"/>
      <c r="I5" s="4"/>
      <c r="J5" s="101"/>
    </row>
    <row r="6" spans="1:10" ht="8.1" customHeight="1" x14ac:dyDescent="0.2">
      <c r="A6" s="104"/>
      <c r="B6" s="5"/>
      <c r="C6" s="5"/>
      <c r="D6" s="5"/>
      <c r="E6" s="4"/>
      <c r="F6" s="4"/>
      <c r="G6" s="4"/>
      <c r="H6" s="4"/>
      <c r="I6" s="4"/>
      <c r="J6" s="101"/>
    </row>
    <row r="7" spans="1:10" ht="8.1" customHeight="1" x14ac:dyDescent="0.2">
      <c r="A7" s="104"/>
      <c r="B7" s="5"/>
      <c r="C7" s="5"/>
      <c r="D7" s="5"/>
      <c r="E7" s="4"/>
      <c r="F7" s="4"/>
      <c r="G7" s="4"/>
      <c r="H7" s="4"/>
      <c r="I7" s="4"/>
      <c r="J7" s="101"/>
    </row>
    <row r="8" spans="1:10" ht="8.1" customHeight="1" x14ac:dyDescent="0.2">
      <c r="A8" s="104"/>
      <c r="B8" s="5"/>
      <c r="C8" s="5"/>
      <c r="D8" s="5"/>
      <c r="E8" s="4"/>
      <c r="F8" s="4"/>
      <c r="G8" s="4"/>
      <c r="H8" s="4"/>
      <c r="I8" s="4"/>
      <c r="J8" s="101"/>
    </row>
    <row r="9" spans="1:10" ht="8.1" customHeight="1" x14ac:dyDescent="0.2">
      <c r="A9" s="104"/>
      <c r="B9" s="5"/>
      <c r="C9" s="5"/>
      <c r="D9" s="5"/>
      <c r="E9" s="4"/>
      <c r="F9" s="4"/>
      <c r="G9" s="4"/>
      <c r="H9" s="4"/>
      <c r="I9" s="4"/>
      <c r="J9" s="101"/>
    </row>
    <row r="10" spans="1:10" ht="8.1" customHeight="1" x14ac:dyDescent="0.2">
      <c r="A10" s="104"/>
      <c r="B10" s="5"/>
      <c r="C10" s="5"/>
      <c r="D10" s="5"/>
      <c r="E10" s="4"/>
      <c r="F10" s="4"/>
      <c r="G10" s="4"/>
      <c r="H10" s="4"/>
      <c r="I10" s="4"/>
      <c r="J10" s="101"/>
    </row>
    <row r="11" spans="1:10" ht="8.1" customHeight="1" x14ac:dyDescent="0.2">
      <c r="A11" s="104"/>
      <c r="B11" s="5"/>
      <c r="C11" s="5"/>
      <c r="D11" s="5"/>
      <c r="E11" s="4"/>
      <c r="F11" s="4"/>
      <c r="G11" s="4"/>
      <c r="H11" s="4"/>
      <c r="I11" s="4"/>
      <c r="J11" s="101"/>
    </row>
    <row r="12" spans="1:10" ht="8.1" customHeight="1" x14ac:dyDescent="0.2">
      <c r="A12" s="104"/>
      <c r="B12" s="5"/>
      <c r="C12" s="5"/>
      <c r="D12" s="5"/>
      <c r="E12" s="4"/>
      <c r="F12" s="4"/>
      <c r="G12" s="4"/>
      <c r="H12" s="4"/>
      <c r="I12" s="4"/>
      <c r="J12" s="101"/>
    </row>
    <row r="13" spans="1:10" ht="8.1" customHeight="1" x14ac:dyDescent="0.2">
      <c r="A13" s="104"/>
      <c r="B13" s="209"/>
      <c r="C13" s="210"/>
      <c r="D13" s="4"/>
      <c r="E13" s="4"/>
      <c r="F13" s="4"/>
      <c r="G13" s="4"/>
      <c r="H13" s="4"/>
      <c r="I13" s="4"/>
      <c r="J13" s="101"/>
    </row>
    <row r="14" spans="1:10" ht="8.1" customHeight="1" x14ac:dyDescent="0.2">
      <c r="A14" s="104"/>
      <c r="B14" s="209"/>
      <c r="C14" s="210"/>
      <c r="D14" s="4"/>
      <c r="E14" s="4"/>
      <c r="F14" s="4"/>
      <c r="G14" s="4"/>
      <c r="H14" s="4"/>
      <c r="I14" s="4"/>
      <c r="J14" s="101"/>
    </row>
    <row r="15" spans="1:10" ht="8.1" customHeight="1" x14ac:dyDescent="0.2">
      <c r="A15" s="104"/>
      <c r="B15" s="209"/>
      <c r="C15" s="210"/>
      <c r="D15" s="4"/>
      <c r="E15" s="4"/>
      <c r="F15" s="4"/>
      <c r="G15" s="4"/>
      <c r="H15" s="4"/>
      <c r="I15" s="4"/>
      <c r="J15" s="101"/>
    </row>
    <row r="16" spans="1:10" ht="8.1" customHeight="1" x14ac:dyDescent="0.2">
      <c r="A16" s="104"/>
      <c r="B16" s="209"/>
      <c r="C16" s="210"/>
      <c r="D16" s="4"/>
      <c r="E16" s="4"/>
      <c r="F16" s="4"/>
      <c r="G16" s="4"/>
      <c r="H16" s="4"/>
      <c r="I16" s="4"/>
      <c r="J16" s="101"/>
    </row>
    <row r="17" spans="1:10" ht="8.1" customHeight="1" x14ac:dyDescent="0.2">
      <c r="A17" s="104"/>
      <c r="B17" s="209"/>
      <c r="C17" s="210"/>
      <c r="D17" s="4"/>
      <c r="E17" s="4"/>
      <c r="F17" s="4"/>
      <c r="G17" s="4"/>
      <c r="H17" s="4"/>
      <c r="I17" s="4"/>
      <c r="J17" s="101"/>
    </row>
    <row r="18" spans="1:10" ht="8.1" customHeight="1" x14ac:dyDescent="0.2">
      <c r="A18" s="104"/>
      <c r="B18" s="209"/>
      <c r="C18" s="210"/>
      <c r="D18" s="4"/>
      <c r="E18" s="4"/>
      <c r="F18" s="4"/>
      <c r="G18" s="4"/>
      <c r="H18" s="4"/>
      <c r="I18" s="4"/>
      <c r="J18" s="101"/>
    </row>
    <row r="19" spans="1:10" ht="8.1" customHeight="1" thickBot="1" x14ac:dyDescent="0.25">
      <c r="A19" s="211"/>
      <c r="B19" s="212"/>
      <c r="C19" s="210"/>
      <c r="D19" s="4"/>
      <c r="E19" s="4"/>
      <c r="F19" s="4"/>
      <c r="G19" s="4"/>
      <c r="H19" s="4"/>
      <c r="I19" s="4"/>
      <c r="J19" s="101"/>
    </row>
    <row r="20" spans="1:10" ht="15.75" customHeight="1" thickBot="1" x14ac:dyDescent="0.25">
      <c r="A20" s="213" t="s">
        <v>83</v>
      </c>
      <c r="B20" s="214" t="s">
        <v>194</v>
      </c>
      <c r="C20" s="215"/>
      <c r="D20" s="4"/>
      <c r="E20" s="4"/>
      <c r="F20" s="4"/>
      <c r="G20" s="4"/>
      <c r="H20" s="4"/>
      <c r="I20" s="4"/>
      <c r="J20" s="101"/>
    </row>
    <row r="21" spans="1:10" ht="15" customHeight="1" x14ac:dyDescent="0.2">
      <c r="A21" s="216"/>
      <c r="B21" s="424"/>
      <c r="C21" s="84" t="s">
        <v>84</v>
      </c>
      <c r="D21" s="217"/>
      <c r="E21" s="4"/>
      <c r="F21" s="4"/>
      <c r="G21" s="4"/>
      <c r="H21" s="4"/>
      <c r="I21" s="4"/>
      <c r="J21" s="101"/>
    </row>
    <row r="22" spans="1:10" ht="15.6" customHeight="1" x14ac:dyDescent="0.2">
      <c r="A22" s="422" t="s">
        <v>85</v>
      </c>
      <c r="B22">
        <v>1.57765</v>
      </c>
      <c r="C22" s="423">
        <v>1</v>
      </c>
      <c r="D22" s="218" t="s">
        <v>86</v>
      </c>
      <c r="E22" s="219"/>
      <c r="F22" s="4"/>
      <c r="G22" s="4"/>
      <c r="H22" s="4"/>
      <c r="I22" s="4"/>
      <c r="J22" s="101"/>
    </row>
    <row r="23" spans="1:10" ht="15.6" customHeight="1" x14ac:dyDescent="0.25">
      <c r="A23" s="418">
        <v>23</v>
      </c>
      <c r="B23" s="583">
        <v>348577</v>
      </c>
      <c r="C23" s="312"/>
      <c r="D23" s="220">
        <v>274925</v>
      </c>
      <c r="E23" s="219"/>
      <c r="F23" s="4"/>
      <c r="G23" s="4"/>
      <c r="H23" s="4"/>
      <c r="I23" s="4"/>
      <c r="J23" s="101"/>
    </row>
    <row r="24" spans="1:10" ht="15.75" customHeight="1" x14ac:dyDescent="0.25">
      <c r="A24" s="418">
        <v>24</v>
      </c>
      <c r="B24" s="583">
        <v>353429</v>
      </c>
      <c r="C24" s="312">
        <v>4014</v>
      </c>
      <c r="D24" s="220">
        <v>279378</v>
      </c>
      <c r="E24" s="219"/>
      <c r="F24" s="4"/>
      <c r="G24" s="4"/>
      <c r="H24" s="4"/>
      <c r="I24" s="4"/>
      <c r="J24" s="101"/>
    </row>
    <row r="25" spans="1:10" ht="15.75" customHeight="1" x14ac:dyDescent="0.25">
      <c r="A25" s="418">
        <v>25</v>
      </c>
      <c r="B25" s="584">
        <v>358358</v>
      </c>
      <c r="C25" s="312">
        <v>4079</v>
      </c>
      <c r="D25" s="220">
        <v>283925</v>
      </c>
      <c r="E25" s="219"/>
      <c r="F25" s="4"/>
      <c r="G25" s="4"/>
      <c r="H25" s="4"/>
      <c r="I25" s="4"/>
      <c r="J25" s="101"/>
    </row>
    <row r="26" spans="1:10" ht="15.75" customHeight="1" x14ac:dyDescent="0.25">
      <c r="A26" s="418">
        <v>26</v>
      </c>
      <c r="B26" s="583">
        <v>363377</v>
      </c>
      <c r="C26" s="312">
        <v>4153</v>
      </c>
      <c r="D26" s="220">
        <v>288576</v>
      </c>
      <c r="E26" s="219"/>
      <c r="F26" s="4"/>
      <c r="G26" s="4"/>
      <c r="H26" s="4"/>
      <c r="I26" s="4"/>
      <c r="J26" s="101"/>
    </row>
    <row r="27" spans="1:10" ht="15.75" customHeight="1" x14ac:dyDescent="0.25">
      <c r="A27" s="418">
        <v>27</v>
      </c>
      <c r="B27" s="583">
        <v>368479</v>
      </c>
      <c r="C27" s="312">
        <v>4221</v>
      </c>
      <c r="D27" s="220">
        <v>293333</v>
      </c>
      <c r="E27" s="219"/>
      <c r="F27" s="4"/>
      <c r="G27" s="4"/>
      <c r="H27" s="4"/>
      <c r="I27" s="4"/>
      <c r="J27" s="101"/>
    </row>
    <row r="28" spans="1:10" ht="15.75" customHeight="1" x14ac:dyDescent="0.25">
      <c r="A28" s="418">
        <v>28</v>
      </c>
      <c r="B28" s="583">
        <v>373666</v>
      </c>
      <c r="C28" s="312">
        <v>4292</v>
      </c>
      <c r="D28" s="220">
        <v>298196</v>
      </c>
      <c r="E28" s="219"/>
      <c r="F28" s="4"/>
      <c r="G28" s="4"/>
      <c r="H28" s="4"/>
      <c r="I28" s="4"/>
      <c r="J28" s="101"/>
    </row>
    <row r="29" spans="1:10" ht="15.75" customHeight="1" x14ac:dyDescent="0.25">
      <c r="A29" s="418">
        <v>29</v>
      </c>
      <c r="B29" s="583">
        <v>378943</v>
      </c>
      <c r="C29" s="312">
        <v>4367</v>
      </c>
      <c r="D29" s="220">
        <v>303168</v>
      </c>
      <c r="E29" s="219"/>
      <c r="F29" s="4"/>
      <c r="G29" s="4"/>
      <c r="H29" s="4"/>
      <c r="I29" s="4"/>
      <c r="J29" s="101"/>
    </row>
    <row r="30" spans="1:10" ht="15.75" customHeight="1" x14ac:dyDescent="0.25">
      <c r="A30" s="418">
        <v>30</v>
      </c>
      <c r="B30" s="584">
        <v>384301</v>
      </c>
      <c r="C30" s="312">
        <v>4433</v>
      </c>
      <c r="D30" s="220">
        <v>308248</v>
      </c>
      <c r="E30" s="219"/>
      <c r="F30" s="4"/>
      <c r="G30" s="4"/>
      <c r="H30" s="4"/>
      <c r="I30" s="4"/>
      <c r="J30" s="101"/>
    </row>
    <row r="31" spans="1:10" ht="15.75" customHeight="1" x14ac:dyDescent="0.25">
      <c r="A31" s="418">
        <v>31</v>
      </c>
      <c r="B31" s="583">
        <v>389754</v>
      </c>
      <c r="C31" s="312">
        <v>4511</v>
      </c>
      <c r="D31" s="220" t="s">
        <v>0</v>
      </c>
      <c r="E31" s="219"/>
      <c r="F31" s="4"/>
      <c r="G31" s="4"/>
      <c r="H31" s="4"/>
      <c r="I31" s="4"/>
      <c r="J31" s="101"/>
    </row>
    <row r="32" spans="1:10" ht="15.75" customHeight="1" x14ac:dyDescent="0.25">
      <c r="A32" s="418">
        <v>32</v>
      </c>
      <c r="B32" s="583">
        <v>395291</v>
      </c>
      <c r="C32" s="312">
        <v>4582</v>
      </c>
      <c r="D32" s="220">
        <v>318755</v>
      </c>
      <c r="E32" s="219"/>
      <c r="F32" s="4"/>
      <c r="G32" s="4"/>
      <c r="H32" s="4"/>
      <c r="I32" s="4"/>
      <c r="J32" s="101"/>
    </row>
    <row r="33" spans="1:10" ht="15.75" customHeight="1" x14ac:dyDescent="0.25">
      <c r="A33" s="418">
        <v>33</v>
      </c>
      <c r="B33" s="583">
        <v>400916</v>
      </c>
      <c r="C33" s="312">
        <v>4653</v>
      </c>
      <c r="D33" s="220">
        <v>324181</v>
      </c>
      <c r="E33" s="219"/>
      <c r="F33" s="4"/>
      <c r="G33" s="4"/>
      <c r="H33" s="4"/>
      <c r="I33" s="4"/>
      <c r="J33" s="101"/>
    </row>
    <row r="34" spans="1:10" ht="15.75" customHeight="1" x14ac:dyDescent="0.25">
      <c r="A34" s="418">
        <v>34</v>
      </c>
      <c r="B34" s="583">
        <v>406640</v>
      </c>
      <c r="C34" s="312">
        <v>4736</v>
      </c>
      <c r="D34" s="220">
        <v>329733</v>
      </c>
      <c r="E34" s="219"/>
      <c r="F34" s="4"/>
      <c r="G34" s="4"/>
      <c r="H34" s="4"/>
      <c r="I34" s="4"/>
      <c r="J34" s="101"/>
    </row>
    <row r="35" spans="1:10" ht="15.75" customHeight="1" x14ac:dyDescent="0.25">
      <c r="A35" s="418">
        <v>35</v>
      </c>
      <c r="B35" s="584">
        <v>412445</v>
      </c>
      <c r="C35" s="312">
        <v>4804</v>
      </c>
      <c r="D35" s="220">
        <v>335402</v>
      </c>
      <c r="E35" s="219"/>
      <c r="F35" s="4"/>
      <c r="G35" s="4"/>
      <c r="H35" s="4"/>
      <c r="I35" s="4"/>
      <c r="J35" s="101"/>
    </row>
    <row r="36" spans="1:10" ht="15.75" customHeight="1" x14ac:dyDescent="0.25">
      <c r="A36" s="418">
        <v>36</v>
      </c>
      <c r="B36" s="583">
        <v>418345</v>
      </c>
      <c r="C36" s="312">
        <v>4883</v>
      </c>
      <c r="D36" s="220">
        <v>341201</v>
      </c>
      <c r="E36" s="219"/>
      <c r="F36" s="4"/>
      <c r="G36" s="4"/>
      <c r="H36" s="4"/>
      <c r="I36" s="4"/>
      <c r="J36" s="101"/>
    </row>
    <row r="37" spans="1:10" ht="15.75" customHeight="1" x14ac:dyDescent="0.25">
      <c r="A37" s="418">
        <v>37</v>
      </c>
      <c r="B37" s="583">
        <v>424336</v>
      </c>
      <c r="C37" s="312">
        <v>4955</v>
      </c>
      <c r="D37" s="220">
        <v>347126</v>
      </c>
      <c r="E37" s="219"/>
      <c r="F37" s="4"/>
      <c r="G37" s="4"/>
      <c r="H37" s="4"/>
      <c r="I37" s="4"/>
      <c r="J37" s="101"/>
    </row>
    <row r="38" spans="1:10" ht="15.75" customHeight="1" x14ac:dyDescent="0.25">
      <c r="A38" s="418">
        <v>38</v>
      </c>
      <c r="B38" s="583">
        <v>430810</v>
      </c>
      <c r="C38" s="312">
        <v>5358</v>
      </c>
      <c r="D38" s="220">
        <v>353415</v>
      </c>
      <c r="E38" s="219"/>
      <c r="F38" s="4"/>
      <c r="G38" s="4"/>
      <c r="H38" s="4"/>
      <c r="I38" s="4"/>
      <c r="J38" s="101"/>
    </row>
    <row r="39" spans="1:10" ht="15.75" customHeight="1" x14ac:dyDescent="0.25">
      <c r="A39" s="418">
        <v>39</v>
      </c>
      <c r="B39" s="583">
        <v>437113</v>
      </c>
      <c r="C39" s="312">
        <v>5215</v>
      </c>
      <c r="D39" s="220">
        <v>359729</v>
      </c>
      <c r="E39" s="219"/>
      <c r="F39" s="4"/>
      <c r="G39" s="4"/>
      <c r="H39" s="221"/>
      <c r="I39" s="4"/>
      <c r="J39" s="101"/>
    </row>
    <row r="40" spans="1:10" ht="15.75" customHeight="1" x14ac:dyDescent="0.25">
      <c r="A40" s="418">
        <v>40</v>
      </c>
      <c r="B40" s="584">
        <v>443515</v>
      </c>
      <c r="C40" s="312">
        <v>5297</v>
      </c>
      <c r="D40" s="220">
        <v>366186</v>
      </c>
      <c r="E40" s="219"/>
      <c r="F40" s="4"/>
      <c r="G40" s="4"/>
      <c r="H40" s="4"/>
      <c r="I40" s="4"/>
      <c r="J40" s="101"/>
    </row>
    <row r="41" spans="1:10" ht="15.75" customHeight="1" x14ac:dyDescent="0.25">
      <c r="A41" s="418">
        <v>41</v>
      </c>
      <c r="B41" s="583">
        <v>450010</v>
      </c>
      <c r="C41" s="312">
        <v>5374</v>
      </c>
      <c r="D41" s="220">
        <v>372783</v>
      </c>
      <c r="E41" s="219"/>
      <c r="F41" s="4"/>
      <c r="G41" s="4"/>
      <c r="H41" s="221"/>
      <c r="I41" s="4"/>
      <c r="J41" s="101"/>
    </row>
    <row r="42" spans="1:10" ht="15.75" customHeight="1" x14ac:dyDescent="0.25">
      <c r="A42" s="418">
        <v>42</v>
      </c>
      <c r="B42" s="583">
        <v>456600</v>
      </c>
      <c r="C42" s="312">
        <v>5453</v>
      </c>
      <c r="D42" s="220">
        <v>379523</v>
      </c>
      <c r="E42" s="219"/>
      <c r="F42" s="4"/>
      <c r="G42" s="4"/>
      <c r="H42" s="4"/>
      <c r="I42" s="4"/>
      <c r="J42" s="101"/>
    </row>
    <row r="43" spans="1:10" ht="15.75" customHeight="1" x14ac:dyDescent="0.25">
      <c r="A43" s="418">
        <v>43</v>
      </c>
      <c r="B43" s="583">
        <v>466748</v>
      </c>
      <c r="C43" s="312">
        <v>8396</v>
      </c>
      <c r="D43" s="220">
        <v>387958</v>
      </c>
      <c r="E43" s="219"/>
      <c r="F43" s="4"/>
      <c r="G43" s="4"/>
      <c r="H43" s="4"/>
      <c r="I43" s="4"/>
      <c r="J43" s="101"/>
    </row>
    <row r="44" spans="1:10" ht="15.75" customHeight="1" x14ac:dyDescent="0.25">
      <c r="A44" s="418">
        <v>44</v>
      </c>
      <c r="B44" s="583">
        <v>477176</v>
      </c>
      <c r="C44" s="312">
        <v>8628</v>
      </c>
      <c r="D44" s="220">
        <v>396626</v>
      </c>
      <c r="E44" s="219"/>
      <c r="F44" s="4"/>
      <c r="G44" s="4"/>
      <c r="H44" s="4"/>
      <c r="I44" s="4"/>
      <c r="J44" s="101"/>
    </row>
    <row r="45" spans="1:10" ht="15.75" customHeight="1" x14ac:dyDescent="0.25">
      <c r="A45" s="418">
        <v>45</v>
      </c>
      <c r="B45" s="584">
        <v>487890</v>
      </c>
      <c r="C45" s="312">
        <v>8865</v>
      </c>
      <c r="D45" s="220">
        <v>405531</v>
      </c>
      <c r="E45" s="219"/>
      <c r="F45" s="4"/>
      <c r="G45" s="4"/>
      <c r="H45" s="4"/>
      <c r="I45" s="4"/>
      <c r="J45" s="101"/>
    </row>
    <row r="46" spans="1:10" ht="15.75" customHeight="1" x14ac:dyDescent="0.25">
      <c r="A46" s="418">
        <v>46</v>
      </c>
      <c r="B46" s="583">
        <v>498899</v>
      </c>
      <c r="C46" s="312">
        <v>9109</v>
      </c>
      <c r="D46" s="220">
        <v>414682</v>
      </c>
      <c r="E46" s="219"/>
      <c r="F46" s="4"/>
      <c r="G46" s="4"/>
      <c r="H46" s="4"/>
      <c r="I46" s="4"/>
      <c r="J46" s="101"/>
    </row>
    <row r="47" spans="1:10" ht="15.75" customHeight="1" x14ac:dyDescent="0.25">
      <c r="A47" s="418">
        <v>47</v>
      </c>
      <c r="B47" s="583">
        <v>507779</v>
      </c>
      <c r="C47" s="312">
        <v>7348</v>
      </c>
      <c r="D47" s="220">
        <v>422063</v>
      </c>
      <c r="E47" s="219"/>
      <c r="F47" s="4"/>
      <c r="G47" s="4"/>
      <c r="H47" s="4"/>
      <c r="I47" s="4"/>
      <c r="J47" s="101"/>
    </row>
    <row r="48" spans="1:10" ht="15.75" customHeight="1" x14ac:dyDescent="0.25">
      <c r="A48" s="418">
        <v>48</v>
      </c>
      <c r="B48" s="583">
        <v>531121</v>
      </c>
      <c r="C48" s="312">
        <v>19313</v>
      </c>
      <c r="D48" s="220">
        <v>441464</v>
      </c>
      <c r="E48" s="219"/>
      <c r="F48" s="4"/>
      <c r="G48" s="4"/>
      <c r="H48" s="4"/>
      <c r="I48" s="4"/>
      <c r="J48" s="101"/>
    </row>
    <row r="49" spans="1:10" ht="15.75" customHeight="1" x14ac:dyDescent="0.25">
      <c r="A49" s="418">
        <v>49</v>
      </c>
      <c r="B49" s="583">
        <v>566764</v>
      </c>
      <c r="C49" s="312">
        <v>29492</v>
      </c>
      <c r="D49" s="220">
        <v>471091</v>
      </c>
      <c r="E49" s="219"/>
      <c r="F49" s="4"/>
      <c r="G49" s="4"/>
      <c r="H49" s="4"/>
      <c r="I49" s="4"/>
      <c r="J49" s="101"/>
    </row>
    <row r="50" spans="1:10" ht="15.75" customHeight="1" x14ac:dyDescent="0.25">
      <c r="A50" s="418">
        <v>50</v>
      </c>
      <c r="B50" s="584">
        <v>606329</v>
      </c>
      <c r="C50" s="312">
        <v>32736</v>
      </c>
      <c r="D50" s="220">
        <v>503977</v>
      </c>
      <c r="E50" s="219"/>
      <c r="F50" s="94" t="s">
        <v>7</v>
      </c>
      <c r="G50" s="4"/>
      <c r="H50" s="4"/>
      <c r="I50" s="4"/>
      <c r="J50" s="101"/>
    </row>
    <row r="51" spans="1:10" ht="15.75" customHeight="1" x14ac:dyDescent="0.25">
      <c r="A51" s="418">
        <v>51</v>
      </c>
      <c r="B51" s="583">
        <v>669735</v>
      </c>
      <c r="C51" s="312">
        <v>52463</v>
      </c>
      <c r="D51" s="220">
        <v>556679</v>
      </c>
      <c r="E51" s="219"/>
      <c r="F51" s="4"/>
      <c r="G51" s="4"/>
      <c r="H51" s="4"/>
      <c r="I51" s="4"/>
      <c r="J51" s="101"/>
    </row>
    <row r="52" spans="1:10" ht="15.75" customHeight="1" x14ac:dyDescent="0.25">
      <c r="A52" s="418">
        <v>52</v>
      </c>
      <c r="B52" s="583">
        <v>762074</v>
      </c>
      <c r="C52" s="312">
        <v>76403</v>
      </c>
      <c r="D52" s="220">
        <v>633432</v>
      </c>
      <c r="E52" s="219"/>
      <c r="F52" s="4"/>
      <c r="G52" s="4"/>
      <c r="H52" s="4"/>
      <c r="I52" s="4"/>
      <c r="J52" s="101"/>
    </row>
    <row r="53" spans="1:10" ht="15.75" customHeight="1" x14ac:dyDescent="0.25">
      <c r="A53" s="418">
        <v>53</v>
      </c>
      <c r="B53" s="583">
        <v>836729</v>
      </c>
      <c r="C53" s="312">
        <v>61770</v>
      </c>
      <c r="D53" s="220">
        <v>695484</v>
      </c>
      <c r="E53" s="219"/>
      <c r="F53" s="4"/>
      <c r="G53" s="4"/>
      <c r="H53" s="4"/>
      <c r="I53" s="4"/>
      <c r="J53" s="101"/>
    </row>
    <row r="54" spans="1:10" ht="15.75" customHeight="1" x14ac:dyDescent="0.2">
      <c r="A54" s="555"/>
      <c r="B54" s="558"/>
      <c r="C54" s="556"/>
      <c r="D54" s="91"/>
      <c r="E54" s="4"/>
      <c r="F54" s="4"/>
      <c r="G54" s="4"/>
      <c r="H54" s="4"/>
      <c r="I54" s="4"/>
      <c r="J54" s="101"/>
    </row>
    <row r="55" spans="1:10" ht="13.7" customHeight="1" x14ac:dyDescent="0.2">
      <c r="A55" s="222"/>
      <c r="B55" s="557" t="s">
        <v>84</v>
      </c>
      <c r="C55" s="84" t="str">
        <f>B20</f>
        <v>01.10.2023</v>
      </c>
      <c r="D55" s="223"/>
      <c r="E55" s="4"/>
      <c r="F55" s="4"/>
      <c r="G55" s="4"/>
      <c r="H55" s="4"/>
      <c r="I55" s="4"/>
      <c r="J55" s="101"/>
    </row>
    <row r="56" spans="1:10" ht="13.7" customHeight="1" x14ac:dyDescent="0.2">
      <c r="A56" s="222"/>
      <c r="B56" s="224">
        <f>C22</f>
        <v>1</v>
      </c>
      <c r="C56" s="224">
        <f>B22</f>
        <v>1.57765</v>
      </c>
      <c r="D56" s="223"/>
      <c r="E56" s="4"/>
      <c r="F56" s="4"/>
      <c r="G56" s="4"/>
      <c r="H56" s="4"/>
      <c r="I56" s="4"/>
      <c r="J56" s="101"/>
    </row>
    <row r="57" spans="1:10" ht="13.7" customHeight="1" thickBot="1" x14ac:dyDescent="0.25">
      <c r="A57" s="225">
        <v>3000</v>
      </c>
      <c r="B57" s="226">
        <v>3000</v>
      </c>
      <c r="C57" s="226">
        <f>ROUND(B22*B57,2)</f>
        <v>4732.95</v>
      </c>
      <c r="D57" s="223"/>
      <c r="E57" s="4"/>
      <c r="F57" s="4"/>
      <c r="G57" s="4"/>
      <c r="H57" s="4"/>
      <c r="I57" s="4"/>
      <c r="J57" s="101"/>
    </row>
    <row r="58" spans="1:10" ht="15.75" customHeight="1" x14ac:dyDescent="0.2">
      <c r="A58" s="225">
        <v>2000</v>
      </c>
      <c r="B58" s="226">
        <v>2000</v>
      </c>
      <c r="C58" s="226">
        <f>ROUND(B22*B58,2)</f>
        <v>3155.3</v>
      </c>
      <c r="D58" s="223"/>
      <c r="E58" s="756" t="s">
        <v>82</v>
      </c>
      <c r="F58" s="757"/>
      <c r="G58" s="758"/>
      <c r="H58" s="5"/>
      <c r="I58" s="5"/>
      <c r="J58" s="7"/>
    </row>
    <row r="59" spans="1:10" ht="15.75" customHeight="1" x14ac:dyDescent="0.2">
      <c r="A59" s="225">
        <v>4000</v>
      </c>
      <c r="B59" s="226">
        <v>4000</v>
      </c>
      <c r="C59" s="226">
        <f>ROUND(B22*B59,2)</f>
        <v>6310.6</v>
      </c>
      <c r="D59" s="223"/>
      <c r="E59" s="759"/>
      <c r="F59" s="760"/>
      <c r="G59" s="761"/>
      <c r="H59" s="5"/>
      <c r="I59" s="5"/>
      <c r="J59" s="7"/>
    </row>
    <row r="60" spans="1:10" ht="15.75" customHeight="1" thickBot="1" x14ac:dyDescent="0.25">
      <c r="A60" s="225">
        <v>7000</v>
      </c>
      <c r="B60" s="226">
        <v>7000</v>
      </c>
      <c r="C60" s="226">
        <f>ROUND(B22*B60,2)</f>
        <v>11043.55</v>
      </c>
      <c r="D60" s="223" t="s">
        <v>148</v>
      </c>
      <c r="E60" s="762"/>
      <c r="F60" s="763"/>
      <c r="G60" s="764"/>
      <c r="H60" s="5"/>
      <c r="I60" s="5"/>
      <c r="J60" s="7"/>
    </row>
    <row r="61" spans="1:10" ht="14.1" customHeight="1" x14ac:dyDescent="0.2">
      <c r="A61" s="225">
        <v>10000</v>
      </c>
      <c r="B61" s="226">
        <v>10000</v>
      </c>
      <c r="C61" s="226">
        <f>ROUND(B22*B61,2)</f>
        <v>15776.5</v>
      </c>
      <c r="D61" s="223"/>
      <c r="E61" s="5"/>
      <c r="F61" s="5"/>
      <c r="G61" s="5"/>
      <c r="H61" s="5"/>
      <c r="I61" s="5"/>
      <c r="J61" s="7"/>
    </row>
    <row r="62" spans="1:10" ht="15.75" customHeight="1" x14ac:dyDescent="0.2">
      <c r="A62" s="225">
        <v>13000</v>
      </c>
      <c r="B62" s="226">
        <v>13000</v>
      </c>
      <c r="C62" s="226">
        <f>ROUND(B22*B62,2)</f>
        <v>20509.45</v>
      </c>
      <c r="D62" s="227"/>
      <c r="E62" s="5"/>
      <c r="F62" s="5"/>
      <c r="G62" s="5"/>
      <c r="H62" s="5"/>
      <c r="I62" s="5"/>
      <c r="J62" s="7"/>
    </row>
    <row r="63" spans="1:10" ht="15.75" customHeight="1" x14ac:dyDescent="0.2">
      <c r="A63" s="222"/>
      <c r="B63" s="226">
        <v>4600</v>
      </c>
      <c r="C63" s="226">
        <f>ROUND(B22*B63,2)</f>
        <v>7257.19</v>
      </c>
      <c r="D63" s="227"/>
      <c r="E63" s="5"/>
      <c r="F63" s="5"/>
      <c r="G63" s="5"/>
      <c r="H63" s="5"/>
      <c r="I63" s="5"/>
      <c r="J63" s="7"/>
    </row>
    <row r="64" spans="1:10" ht="15.75" customHeight="1" x14ac:dyDescent="0.2">
      <c r="A64" s="228" t="s">
        <v>87</v>
      </c>
      <c r="B64" s="226"/>
      <c r="C64" s="226"/>
      <c r="D64" s="227"/>
      <c r="E64" s="5"/>
      <c r="F64" s="5"/>
      <c r="G64" s="5"/>
      <c r="H64" s="5"/>
      <c r="I64" s="5"/>
      <c r="J64" s="7"/>
    </row>
    <row r="65" spans="1:10" ht="15.75" customHeight="1" x14ac:dyDescent="0.2">
      <c r="A65" s="228" t="s">
        <v>88</v>
      </c>
      <c r="B65" s="229">
        <v>13000</v>
      </c>
      <c r="C65" s="229">
        <f>ROUND(B22*B65,2)</f>
        <v>20509.45</v>
      </c>
      <c r="D65" s="227"/>
      <c r="E65" s="5"/>
      <c r="F65" s="5"/>
      <c r="G65" s="5"/>
      <c r="H65" s="5"/>
      <c r="I65" s="5"/>
      <c r="J65" s="7"/>
    </row>
    <row r="66" spans="1:10" ht="15.75" customHeight="1" x14ac:dyDescent="0.2">
      <c r="A66" s="228" t="s">
        <v>89</v>
      </c>
      <c r="B66" s="229">
        <v>15400</v>
      </c>
      <c r="C66" s="229">
        <f>ROUND(B22*B66,2)</f>
        <v>24295.81</v>
      </c>
      <c r="D66" s="227"/>
      <c r="E66" s="5"/>
      <c r="F66" s="5"/>
      <c r="G66" s="5"/>
      <c r="H66" s="5"/>
      <c r="I66" s="5"/>
      <c r="J66" s="7"/>
    </row>
    <row r="67" spans="1:10" ht="15.75" customHeight="1" x14ac:dyDescent="0.2">
      <c r="A67" s="228" t="s">
        <v>90</v>
      </c>
      <c r="B67" s="229">
        <v>18400</v>
      </c>
      <c r="C67" s="229">
        <f>ROUND(B22*B67,2)</f>
        <v>29028.76</v>
      </c>
      <c r="D67" s="227"/>
      <c r="E67" s="5"/>
      <c r="F67" s="5"/>
      <c r="G67" s="5"/>
      <c r="H67" s="5"/>
      <c r="I67" s="5"/>
      <c r="J67" s="7"/>
    </row>
    <row r="68" spans="1:10" ht="15.75" customHeight="1" x14ac:dyDescent="0.2">
      <c r="A68" s="230"/>
      <c r="B68" s="229"/>
      <c r="C68" s="229"/>
      <c r="D68" s="227"/>
      <c r="E68" s="5"/>
      <c r="F68" s="5"/>
      <c r="G68" s="5"/>
      <c r="H68" s="5"/>
      <c r="I68" s="5"/>
      <c r="J68" s="7"/>
    </row>
    <row r="69" spans="1:10" ht="15.75" customHeight="1" x14ac:dyDescent="0.2">
      <c r="A69" s="222"/>
      <c r="B69" s="226"/>
      <c r="C69" s="226"/>
      <c r="D69" s="227"/>
      <c r="E69" s="5"/>
      <c r="F69" s="5"/>
      <c r="G69" s="5"/>
      <c r="H69" s="5"/>
      <c r="I69" s="5"/>
      <c r="J69" s="7"/>
    </row>
    <row r="70" spans="1:10" ht="13.7" customHeight="1" x14ac:dyDescent="0.2">
      <c r="A70" s="231" t="s">
        <v>91</v>
      </c>
      <c r="B70" s="38">
        <v>13000</v>
      </c>
      <c r="C70" s="226">
        <f>ROUND($B$22*B70,2)</f>
        <v>20509.45</v>
      </c>
      <c r="D70" s="232" t="s">
        <v>92</v>
      </c>
      <c r="E70" s="5"/>
      <c r="F70" s="5"/>
      <c r="G70" s="5"/>
      <c r="H70" s="5"/>
      <c r="I70" s="5"/>
      <c r="J70" s="7"/>
    </row>
    <row r="71" spans="1:10" ht="13.7" customHeight="1" x14ac:dyDescent="0.2">
      <c r="A71" s="231" t="s">
        <v>93</v>
      </c>
      <c r="B71" s="38">
        <v>90</v>
      </c>
      <c r="C71" s="226">
        <f>ROUND($B$22*B71,2)</f>
        <v>141.99</v>
      </c>
      <c r="D71" s="232" t="s">
        <v>94</v>
      </c>
      <c r="E71" s="5"/>
      <c r="F71" s="5"/>
      <c r="G71" s="5"/>
      <c r="H71" s="5"/>
      <c r="I71" s="5"/>
      <c r="J71" s="7"/>
    </row>
    <row r="72" spans="1:10" ht="15.75" customHeight="1" x14ac:dyDescent="0.2">
      <c r="A72" s="231" t="s">
        <v>95</v>
      </c>
      <c r="B72" s="226">
        <v>15400</v>
      </c>
      <c r="C72" s="226">
        <f>ROUND($B$22*B72,2)</f>
        <v>24295.81</v>
      </c>
      <c r="D72" s="227"/>
      <c r="E72" s="5"/>
      <c r="F72" s="5"/>
      <c r="G72" s="5"/>
      <c r="H72" s="5"/>
      <c r="I72" s="5"/>
      <c r="J72" s="7"/>
    </row>
    <row r="73" spans="1:10" ht="15.75" customHeight="1" x14ac:dyDescent="0.2">
      <c r="A73" s="228" t="s">
        <v>96</v>
      </c>
      <c r="B73" s="226"/>
      <c r="C73" s="226"/>
      <c r="D73" s="227"/>
      <c r="E73" s="5"/>
      <c r="F73" s="5"/>
      <c r="G73" s="5"/>
      <c r="H73" s="5"/>
      <c r="I73" s="5"/>
      <c r="J73" s="7"/>
    </row>
    <row r="74" spans="1:10" ht="15.75" customHeight="1" x14ac:dyDescent="0.2">
      <c r="A74" s="228" t="s">
        <v>88</v>
      </c>
      <c r="B74" s="229">
        <v>5500</v>
      </c>
      <c r="C74" s="229">
        <f>ROUND($B$22*B74,2)</f>
        <v>8677.08</v>
      </c>
      <c r="D74" s="500" t="s">
        <v>169</v>
      </c>
      <c r="E74" s="5"/>
      <c r="F74" s="5"/>
      <c r="G74" s="5"/>
      <c r="H74" s="5"/>
      <c r="I74" s="5"/>
      <c r="J74" s="7"/>
    </row>
    <row r="75" spans="1:10" ht="15.75" customHeight="1" x14ac:dyDescent="0.2">
      <c r="A75" s="228" t="s">
        <v>89</v>
      </c>
      <c r="B75" s="229">
        <v>7900</v>
      </c>
      <c r="C75" s="229">
        <f>ROUND($B$22*B75,2)</f>
        <v>12463.44</v>
      </c>
      <c r="D75" s="227"/>
      <c r="E75" s="5"/>
      <c r="F75" s="5"/>
      <c r="G75" s="5"/>
      <c r="H75" s="5"/>
      <c r="I75" s="5"/>
      <c r="J75" s="7"/>
    </row>
    <row r="76" spans="1:10" ht="15.75" customHeight="1" x14ac:dyDescent="0.2">
      <c r="A76" s="228" t="s">
        <v>90</v>
      </c>
      <c r="B76" s="229">
        <v>10900</v>
      </c>
      <c r="C76" s="229">
        <f>ROUND($B$22*B76,2)</f>
        <v>17196.39</v>
      </c>
      <c r="D76" s="227"/>
      <c r="E76" s="5"/>
      <c r="F76" s="5"/>
      <c r="G76" s="5"/>
      <c r="H76" s="5"/>
      <c r="I76" s="5"/>
      <c r="J76" s="7"/>
    </row>
    <row r="77" spans="1:10" ht="15.75" customHeight="1" x14ac:dyDescent="0.2">
      <c r="A77" s="230"/>
      <c r="B77" s="229"/>
      <c r="C77" s="229">
        <f>ROUND($B$22*B77,2)</f>
        <v>0</v>
      </c>
      <c r="D77" s="227"/>
      <c r="E77" s="5"/>
      <c r="F77" s="5"/>
      <c r="G77" s="5"/>
      <c r="H77" s="5"/>
      <c r="I77" s="5"/>
      <c r="J77" s="7"/>
    </row>
    <row r="78" spans="1:10" ht="15.75" customHeight="1" x14ac:dyDescent="0.2">
      <c r="A78" s="222"/>
      <c r="B78" s="226"/>
      <c r="C78" s="226"/>
      <c r="D78" s="227"/>
      <c r="E78" s="5"/>
      <c r="F78" s="5"/>
      <c r="G78" s="5"/>
      <c r="H78" s="5"/>
      <c r="I78" s="5"/>
      <c r="J78" s="7"/>
    </row>
    <row r="79" spans="1:10" ht="15.75" customHeight="1" x14ac:dyDescent="0.2">
      <c r="A79" s="228" t="s">
        <v>97</v>
      </c>
      <c r="B79" s="229">
        <v>1600</v>
      </c>
      <c r="C79" s="229">
        <f>ROUND($B$22*B79,2)</f>
        <v>2524.2399999999998</v>
      </c>
      <c r="D79" s="233" t="s">
        <v>98</v>
      </c>
      <c r="E79" s="5"/>
      <c r="F79" s="5"/>
      <c r="G79" s="5"/>
      <c r="H79" s="5"/>
      <c r="I79" s="5"/>
      <c r="J79" s="7"/>
    </row>
    <row r="80" spans="1:10" ht="15.75" customHeight="1" x14ac:dyDescent="0.2">
      <c r="A80" s="222"/>
      <c r="B80" s="229">
        <v>300</v>
      </c>
      <c r="C80" s="229">
        <f>ROUND($B$22*B80,2)</f>
        <v>473.3</v>
      </c>
      <c r="D80" s="233" t="s">
        <v>99</v>
      </c>
      <c r="E80" s="5"/>
      <c r="F80" s="5"/>
      <c r="G80" s="5"/>
      <c r="H80" s="5"/>
      <c r="I80" s="5"/>
      <c r="J80" s="7"/>
    </row>
    <row r="81" spans="1:10" ht="15.75" customHeight="1" x14ac:dyDescent="0.2">
      <c r="A81" s="222"/>
      <c r="B81" s="226"/>
      <c r="C81" s="226"/>
      <c r="D81" s="227"/>
      <c r="E81" s="5"/>
      <c r="F81" s="5"/>
      <c r="G81" s="5"/>
      <c r="H81" s="5"/>
      <c r="I81" s="5"/>
      <c r="J81" s="7"/>
    </row>
    <row r="82" spans="1:10" ht="15.75" customHeight="1" x14ac:dyDescent="0.2">
      <c r="A82" s="228" t="s">
        <v>100</v>
      </c>
      <c r="B82" s="229">
        <v>24000</v>
      </c>
      <c r="C82" s="229">
        <f t="shared" ref="C82:C90" si="0">ROUND($B$22*B82,2)</f>
        <v>37863.599999999999</v>
      </c>
      <c r="D82" s="227"/>
      <c r="E82" s="5"/>
      <c r="F82" s="5"/>
      <c r="G82" s="5"/>
      <c r="H82" s="5"/>
      <c r="I82" s="5"/>
      <c r="J82" s="7"/>
    </row>
    <row r="83" spans="1:10" ht="15.75" customHeight="1" x14ac:dyDescent="0.2">
      <c r="A83" s="228" t="s">
        <v>101</v>
      </c>
      <c r="B83" s="229">
        <v>17000</v>
      </c>
      <c r="C83" s="229">
        <f t="shared" si="0"/>
        <v>26820.05</v>
      </c>
      <c r="D83" s="227"/>
      <c r="E83" s="5"/>
      <c r="F83" s="5"/>
      <c r="G83" s="5"/>
      <c r="H83" s="5"/>
      <c r="I83" s="5"/>
      <c r="J83" s="7"/>
    </row>
    <row r="84" spans="1:10" ht="15.75" customHeight="1" x14ac:dyDescent="0.2">
      <c r="A84" s="228" t="s">
        <v>102</v>
      </c>
      <c r="B84" s="229">
        <v>10000</v>
      </c>
      <c r="C84" s="229">
        <f t="shared" si="0"/>
        <v>15776.5</v>
      </c>
      <c r="D84" s="233" t="s">
        <v>103</v>
      </c>
      <c r="E84" s="5"/>
      <c r="F84" s="5"/>
      <c r="G84" s="5"/>
      <c r="H84" s="5"/>
      <c r="I84" s="5"/>
      <c r="J84" s="7"/>
    </row>
    <row r="85" spans="1:10" ht="15.75" customHeight="1" x14ac:dyDescent="0.2">
      <c r="A85" s="228" t="str">
        <f>A84</f>
        <v>TR ny løn</v>
      </c>
      <c r="B85" s="229">
        <v>100</v>
      </c>
      <c r="C85" s="229">
        <f t="shared" si="0"/>
        <v>157.77000000000001</v>
      </c>
      <c r="D85" s="233" t="s">
        <v>104</v>
      </c>
      <c r="E85" s="5"/>
      <c r="F85" s="5"/>
      <c r="G85" s="5"/>
      <c r="H85" s="5"/>
      <c r="I85" s="5"/>
      <c r="J85" s="7"/>
    </row>
    <row r="86" spans="1:10" ht="15.75" customHeight="1" x14ac:dyDescent="0.2">
      <c r="A86" s="228" t="s">
        <v>105</v>
      </c>
      <c r="B86" s="229">
        <v>75</v>
      </c>
      <c r="C86" s="229">
        <f t="shared" si="0"/>
        <v>118.32</v>
      </c>
      <c r="D86" s="233" t="str">
        <f>D85</f>
        <v>pr medarb.</v>
      </c>
      <c r="E86" s="5"/>
      <c r="F86" s="5"/>
      <c r="G86" s="5"/>
      <c r="H86" s="5"/>
      <c r="I86" s="5"/>
      <c r="J86" s="7"/>
    </row>
    <row r="87" spans="1:10" ht="15.75" customHeight="1" x14ac:dyDescent="0.2">
      <c r="A87" s="228" t="s">
        <v>106</v>
      </c>
      <c r="B87" s="229">
        <v>3000</v>
      </c>
      <c r="C87" s="229">
        <f t="shared" si="0"/>
        <v>4732.95</v>
      </c>
      <c r="D87" s="227"/>
      <c r="E87" s="5"/>
      <c r="F87" s="5"/>
      <c r="G87" s="5"/>
      <c r="H87" s="5"/>
      <c r="I87" s="5"/>
      <c r="J87" s="7"/>
    </row>
    <row r="88" spans="1:10" ht="15.75" customHeight="1" x14ac:dyDescent="0.2">
      <c r="A88" s="228" t="s">
        <v>107</v>
      </c>
      <c r="B88" s="229">
        <v>1000</v>
      </c>
      <c r="C88" s="229">
        <f t="shared" si="0"/>
        <v>1577.65</v>
      </c>
      <c r="D88" s="227"/>
      <c r="E88" s="5"/>
      <c r="F88" s="5"/>
      <c r="G88" s="5"/>
      <c r="H88" s="5"/>
      <c r="I88" s="5"/>
      <c r="J88" s="7"/>
    </row>
    <row r="89" spans="1:10" ht="15.75" customHeight="1" x14ac:dyDescent="0.2">
      <c r="A89" s="228" t="s">
        <v>10</v>
      </c>
      <c r="B89" s="229">
        <v>3000</v>
      </c>
      <c r="C89" s="229">
        <f t="shared" si="0"/>
        <v>4732.95</v>
      </c>
      <c r="D89" s="227"/>
      <c r="E89" s="5"/>
      <c r="F89" s="5"/>
      <c r="G89" s="5"/>
      <c r="H89" s="5"/>
      <c r="I89" s="5"/>
      <c r="J89" s="7"/>
    </row>
    <row r="90" spans="1:10" ht="15.75" customHeight="1" x14ac:dyDescent="0.2">
      <c r="A90" s="228" t="s">
        <v>108</v>
      </c>
      <c r="B90" s="229">
        <v>1500</v>
      </c>
      <c r="C90" s="229">
        <f t="shared" si="0"/>
        <v>2366.48</v>
      </c>
      <c r="D90" s="227"/>
      <c r="E90" s="5"/>
      <c r="F90" s="5"/>
      <c r="G90" s="5"/>
      <c r="H90" s="5"/>
      <c r="I90" s="5"/>
      <c r="J90" s="7"/>
    </row>
    <row r="91" spans="1:10" ht="15.75" customHeight="1" x14ac:dyDescent="0.2">
      <c r="A91" s="222"/>
      <c r="B91" s="226"/>
      <c r="C91" s="226"/>
      <c r="D91" s="227"/>
      <c r="E91" s="5"/>
      <c r="F91" s="5"/>
      <c r="G91" s="5"/>
      <c r="H91" s="5"/>
      <c r="I91" s="5"/>
      <c r="J91" s="7"/>
    </row>
    <row r="92" spans="1:10" ht="15.75" customHeight="1" x14ac:dyDescent="0.2">
      <c r="A92" s="228" t="s">
        <v>8</v>
      </c>
      <c r="B92" s="229">
        <v>4500</v>
      </c>
      <c r="C92" s="229">
        <f>ROUND(B22*B92,2)</f>
        <v>7099.43</v>
      </c>
      <c r="D92" s="233" t="s">
        <v>157</v>
      </c>
      <c r="E92" s="5"/>
      <c r="F92" s="5"/>
      <c r="G92" s="5"/>
      <c r="H92" s="5"/>
      <c r="I92" s="5"/>
      <c r="J92" s="7"/>
    </row>
    <row r="93" spans="1:10" ht="15.75" customHeight="1" x14ac:dyDescent="0.2">
      <c r="A93" s="228" t="s">
        <v>8</v>
      </c>
      <c r="B93" s="229">
        <v>0</v>
      </c>
      <c r="C93" s="229">
        <f>ROUND($B$22*B93,2)</f>
        <v>0</v>
      </c>
      <c r="D93" s="233" t="s">
        <v>151</v>
      </c>
      <c r="E93" s="5"/>
      <c r="F93" s="5"/>
      <c r="G93" s="5"/>
      <c r="H93" s="5"/>
      <c r="I93" s="5"/>
      <c r="J93" s="7"/>
    </row>
    <row r="94" spans="1:10" ht="15.75" customHeight="1" x14ac:dyDescent="0.2">
      <c r="A94" s="228" t="str">
        <f>A92</f>
        <v>Særligt tillæg</v>
      </c>
      <c r="B94" s="229">
        <v>5000</v>
      </c>
      <c r="C94" s="229">
        <f>ROUND($B$22*B94,2)</f>
        <v>7888.25</v>
      </c>
      <c r="D94" s="233" t="s">
        <v>109</v>
      </c>
      <c r="E94" s="5"/>
      <c r="F94" s="5"/>
      <c r="G94" s="5"/>
      <c r="H94" s="5"/>
      <c r="I94" s="5"/>
      <c r="J94" s="7"/>
    </row>
    <row r="95" spans="1:10" ht="15.75" customHeight="1" x14ac:dyDescent="0.2">
      <c r="A95" s="228" t="str">
        <f>A94</f>
        <v>Særligt tillæg</v>
      </c>
      <c r="B95" s="427">
        <v>2000</v>
      </c>
      <c r="C95" s="427">
        <f>ROUND($B$22*B95,2)</f>
        <v>3155.3</v>
      </c>
      <c r="D95" s="233" t="s">
        <v>158</v>
      </c>
      <c r="E95" s="5"/>
      <c r="F95" s="5"/>
      <c r="G95" s="5"/>
      <c r="H95" s="5"/>
      <c r="I95" s="5"/>
      <c r="J95" s="7"/>
    </row>
    <row r="96" spans="1:10" ht="15.75" customHeight="1" x14ac:dyDescent="0.2">
      <c r="A96" s="425" t="s">
        <v>8</v>
      </c>
      <c r="B96" s="429">
        <v>0</v>
      </c>
      <c r="C96" s="429">
        <f>ROUND($B$22*B96,2)</f>
        <v>0</v>
      </c>
      <c r="D96" s="426" t="s">
        <v>152</v>
      </c>
      <c r="E96" s="5"/>
      <c r="F96" s="5"/>
      <c r="G96" s="5"/>
      <c r="H96" s="5"/>
      <c r="I96" s="5"/>
      <c r="J96" s="7"/>
    </row>
    <row r="97" spans="1:256" ht="15.75" customHeight="1" x14ac:dyDescent="0.2">
      <c r="A97" s="425"/>
      <c r="B97" s="428"/>
      <c r="C97" s="428"/>
      <c r="D97" s="426"/>
      <c r="E97" s="5"/>
      <c r="F97" s="5"/>
      <c r="G97" s="5"/>
      <c r="H97" s="5"/>
      <c r="I97" s="5"/>
      <c r="J97" s="7"/>
    </row>
    <row r="98" spans="1:256" ht="15.75" customHeight="1" x14ac:dyDescent="0.2">
      <c r="A98" s="228" t="s">
        <v>110</v>
      </c>
      <c r="B98" s="234">
        <v>7200</v>
      </c>
      <c r="C98" s="229">
        <f>ROUND($B$22*B98,2)</f>
        <v>11359.08</v>
      </c>
      <c r="D98" s="227"/>
      <c r="E98" s="5"/>
      <c r="F98" s="5"/>
      <c r="G98" s="5"/>
      <c r="H98" s="5"/>
      <c r="I98" s="5"/>
      <c r="J98" s="7"/>
    </row>
    <row r="99" spans="1:256" s="493" customFormat="1" ht="15.75" customHeight="1" x14ac:dyDescent="0.2">
      <c r="A99" s="486" t="s">
        <v>166</v>
      </c>
      <c r="B99" s="487">
        <v>5500</v>
      </c>
      <c r="C99" s="488">
        <f>ROUND($B$22*B99,2)</f>
        <v>8677.08</v>
      </c>
      <c r="D99" s="489" t="s">
        <v>167</v>
      </c>
      <c r="E99" s="490"/>
      <c r="F99" s="490"/>
      <c r="G99" s="490"/>
      <c r="H99" s="490"/>
      <c r="I99" s="490"/>
      <c r="J99" s="491"/>
      <c r="K99" s="492"/>
      <c r="L99" s="492"/>
      <c r="M99" s="492"/>
      <c r="N99" s="492"/>
      <c r="O99" s="492"/>
      <c r="P99" s="492"/>
      <c r="Q99" s="492"/>
      <c r="R99" s="492"/>
      <c r="S99" s="492"/>
      <c r="T99" s="492"/>
      <c r="U99" s="492"/>
      <c r="V99" s="492"/>
      <c r="W99" s="492"/>
      <c r="X99" s="492"/>
      <c r="Y99" s="492"/>
      <c r="Z99" s="492"/>
      <c r="AA99" s="492"/>
      <c r="AB99" s="492"/>
      <c r="AC99" s="492"/>
      <c r="AD99" s="492"/>
      <c r="AE99" s="492"/>
      <c r="AF99" s="492"/>
      <c r="AG99" s="492"/>
      <c r="AH99" s="492"/>
      <c r="AI99" s="492"/>
      <c r="AJ99" s="492"/>
      <c r="AK99" s="492"/>
      <c r="AL99" s="492"/>
      <c r="AM99" s="492"/>
      <c r="AN99" s="492"/>
      <c r="AO99" s="492"/>
      <c r="AP99" s="492"/>
      <c r="AQ99" s="492"/>
      <c r="AR99" s="492"/>
      <c r="AS99" s="492"/>
      <c r="AT99" s="492"/>
      <c r="AU99" s="492"/>
      <c r="AV99" s="492"/>
      <c r="AW99" s="492"/>
      <c r="AX99" s="492"/>
      <c r="AY99" s="492"/>
      <c r="AZ99" s="492"/>
      <c r="BA99" s="492"/>
      <c r="BB99" s="492"/>
      <c r="BC99" s="492"/>
      <c r="BD99" s="492"/>
      <c r="BE99" s="492"/>
      <c r="BF99" s="492"/>
      <c r="BG99" s="492"/>
      <c r="BH99" s="492"/>
      <c r="BI99" s="492"/>
      <c r="BJ99" s="492"/>
      <c r="BK99" s="492"/>
      <c r="BL99" s="492"/>
      <c r="BM99" s="492"/>
      <c r="BN99" s="492"/>
      <c r="BO99" s="492"/>
      <c r="BP99" s="492"/>
      <c r="BQ99" s="492"/>
      <c r="BR99" s="492"/>
      <c r="BS99" s="492"/>
      <c r="BT99" s="492"/>
      <c r="BU99" s="492"/>
      <c r="BV99" s="492"/>
      <c r="BW99" s="492"/>
      <c r="BX99" s="492"/>
      <c r="BY99" s="492"/>
      <c r="BZ99" s="492"/>
      <c r="CA99" s="492"/>
      <c r="CB99" s="492"/>
      <c r="CC99" s="492"/>
      <c r="CD99" s="492"/>
      <c r="CE99" s="492"/>
      <c r="CF99" s="492"/>
      <c r="CG99" s="492"/>
      <c r="CH99" s="492"/>
      <c r="CI99" s="492"/>
      <c r="CJ99" s="492"/>
      <c r="CK99" s="492"/>
      <c r="CL99" s="492"/>
      <c r="CM99" s="492"/>
      <c r="CN99" s="492"/>
      <c r="CO99" s="492"/>
      <c r="CP99" s="492"/>
      <c r="CQ99" s="492"/>
      <c r="CR99" s="492"/>
      <c r="CS99" s="492"/>
      <c r="CT99" s="492"/>
      <c r="CU99" s="492"/>
      <c r="CV99" s="492"/>
      <c r="CW99" s="492"/>
      <c r="CX99" s="492"/>
      <c r="CY99" s="492"/>
      <c r="CZ99" s="492"/>
      <c r="DA99" s="492"/>
      <c r="DB99" s="492"/>
      <c r="DC99" s="492"/>
      <c r="DD99" s="492"/>
      <c r="DE99" s="492"/>
      <c r="DF99" s="492"/>
      <c r="DG99" s="492"/>
      <c r="DH99" s="492"/>
      <c r="DI99" s="492"/>
      <c r="DJ99" s="492"/>
      <c r="DK99" s="492"/>
      <c r="DL99" s="492"/>
      <c r="DM99" s="492"/>
      <c r="DN99" s="492"/>
      <c r="DO99" s="492"/>
      <c r="DP99" s="492"/>
      <c r="DQ99" s="492"/>
      <c r="DR99" s="492"/>
      <c r="DS99" s="492"/>
      <c r="DT99" s="492"/>
      <c r="DU99" s="492"/>
      <c r="DV99" s="492"/>
      <c r="DW99" s="492"/>
      <c r="DX99" s="492"/>
      <c r="DY99" s="492"/>
      <c r="DZ99" s="492"/>
      <c r="EA99" s="492"/>
      <c r="EB99" s="492"/>
      <c r="EC99" s="492"/>
      <c r="ED99" s="492"/>
      <c r="EE99" s="492"/>
      <c r="EF99" s="492"/>
      <c r="EG99" s="492"/>
      <c r="EH99" s="492"/>
      <c r="EI99" s="492"/>
      <c r="EJ99" s="492"/>
      <c r="EK99" s="492"/>
      <c r="EL99" s="492"/>
      <c r="EM99" s="492"/>
      <c r="EN99" s="492"/>
      <c r="EO99" s="492"/>
      <c r="EP99" s="492"/>
      <c r="EQ99" s="492"/>
      <c r="ER99" s="492"/>
      <c r="ES99" s="492"/>
      <c r="ET99" s="492"/>
      <c r="EU99" s="492"/>
      <c r="EV99" s="492"/>
      <c r="EW99" s="492"/>
      <c r="EX99" s="492"/>
      <c r="EY99" s="492"/>
      <c r="EZ99" s="492"/>
      <c r="FA99" s="492"/>
      <c r="FB99" s="492"/>
      <c r="FC99" s="492"/>
      <c r="FD99" s="492"/>
      <c r="FE99" s="492"/>
      <c r="FF99" s="492"/>
      <c r="FG99" s="492"/>
      <c r="FH99" s="492"/>
      <c r="FI99" s="492"/>
      <c r="FJ99" s="492"/>
      <c r="FK99" s="492"/>
      <c r="FL99" s="492"/>
      <c r="FM99" s="492"/>
      <c r="FN99" s="492"/>
      <c r="FO99" s="492"/>
      <c r="FP99" s="492"/>
      <c r="FQ99" s="492"/>
      <c r="FR99" s="492"/>
      <c r="FS99" s="492"/>
      <c r="FT99" s="492"/>
      <c r="FU99" s="492"/>
      <c r="FV99" s="492"/>
      <c r="FW99" s="492"/>
      <c r="FX99" s="492"/>
      <c r="FY99" s="492"/>
      <c r="FZ99" s="492"/>
      <c r="GA99" s="492"/>
      <c r="GB99" s="492"/>
      <c r="GC99" s="492"/>
      <c r="GD99" s="492"/>
      <c r="GE99" s="492"/>
      <c r="GF99" s="492"/>
      <c r="GG99" s="492"/>
      <c r="GH99" s="492"/>
      <c r="GI99" s="492"/>
      <c r="GJ99" s="492"/>
      <c r="GK99" s="492"/>
      <c r="GL99" s="492"/>
      <c r="GM99" s="492"/>
      <c r="GN99" s="492"/>
      <c r="GO99" s="492"/>
      <c r="GP99" s="492"/>
      <c r="GQ99" s="492"/>
      <c r="GR99" s="492"/>
      <c r="GS99" s="492"/>
      <c r="GT99" s="492"/>
      <c r="GU99" s="492"/>
      <c r="GV99" s="492"/>
      <c r="GW99" s="492"/>
      <c r="GX99" s="492"/>
      <c r="GY99" s="492"/>
      <c r="GZ99" s="492"/>
      <c r="HA99" s="492"/>
      <c r="HB99" s="492"/>
      <c r="HC99" s="492"/>
      <c r="HD99" s="492"/>
      <c r="HE99" s="492"/>
      <c r="HF99" s="492"/>
      <c r="HG99" s="492"/>
      <c r="HH99" s="492"/>
      <c r="HI99" s="492"/>
      <c r="HJ99" s="492"/>
      <c r="HK99" s="492"/>
      <c r="HL99" s="492"/>
      <c r="HM99" s="492"/>
      <c r="HN99" s="492"/>
      <c r="HO99" s="492"/>
      <c r="HP99" s="492"/>
      <c r="HQ99" s="492"/>
      <c r="HR99" s="492"/>
      <c r="HS99" s="492"/>
      <c r="HT99" s="492"/>
      <c r="HU99" s="492"/>
      <c r="HV99" s="492"/>
      <c r="HW99" s="492"/>
      <c r="HX99" s="492"/>
      <c r="HY99" s="492"/>
      <c r="HZ99" s="492"/>
      <c r="IA99" s="492"/>
      <c r="IB99" s="492"/>
      <c r="IC99" s="492"/>
      <c r="ID99" s="492"/>
      <c r="IE99" s="492"/>
      <c r="IF99" s="492"/>
      <c r="IG99" s="492"/>
      <c r="IH99" s="492"/>
      <c r="II99" s="492"/>
      <c r="IJ99" s="492"/>
      <c r="IK99" s="492"/>
      <c r="IL99" s="492"/>
      <c r="IM99" s="492"/>
      <c r="IN99" s="492"/>
      <c r="IO99" s="492"/>
      <c r="IP99" s="492"/>
      <c r="IQ99" s="492"/>
      <c r="IR99" s="492"/>
      <c r="IS99" s="492"/>
      <c r="IT99" s="492"/>
      <c r="IU99" s="492"/>
      <c r="IV99" s="492"/>
    </row>
    <row r="100" spans="1:256" ht="13.7" customHeight="1" x14ac:dyDescent="0.2">
      <c r="A100" s="222" t="s">
        <v>165</v>
      </c>
      <c r="B100" s="38">
        <v>100</v>
      </c>
      <c r="C100" s="226">
        <f>ROUND($B$22*B100,2)</f>
        <v>157.77000000000001</v>
      </c>
      <c r="D100" s="494" t="s">
        <v>168</v>
      </c>
      <c r="E100" s="5"/>
      <c r="F100" s="5"/>
      <c r="G100" s="5"/>
      <c r="H100" s="5"/>
      <c r="I100" s="5"/>
      <c r="J100" s="7"/>
    </row>
    <row r="101" spans="1:256" ht="13.7" customHeight="1" x14ac:dyDescent="0.2">
      <c r="A101" s="503" t="s">
        <v>170</v>
      </c>
      <c r="B101" s="38">
        <v>28300</v>
      </c>
      <c r="C101" s="226">
        <f t="shared" ref="C101:C111" si="1">ROUND($B$22*B101,2)</f>
        <v>44647.5</v>
      </c>
      <c r="D101" s="494" t="s">
        <v>171</v>
      </c>
      <c r="E101" s="5"/>
      <c r="F101" s="5"/>
      <c r="G101" s="5"/>
      <c r="H101" s="5"/>
      <c r="I101" s="5"/>
      <c r="J101" s="7"/>
    </row>
    <row r="102" spans="1:256" ht="13.7" customHeight="1" x14ac:dyDescent="0.2">
      <c r="A102" s="231" t="s">
        <v>111</v>
      </c>
      <c r="B102" s="38">
        <v>127.33</v>
      </c>
      <c r="C102" s="226">
        <f t="shared" si="1"/>
        <v>200.88</v>
      </c>
      <c r="D102" s="223"/>
      <c r="E102" s="5"/>
      <c r="F102" s="5"/>
      <c r="G102" s="5"/>
      <c r="H102" s="5"/>
      <c r="I102" s="5"/>
      <c r="J102" s="7"/>
    </row>
    <row r="103" spans="1:256" ht="15" customHeight="1" x14ac:dyDescent="0.2">
      <c r="A103" s="231" t="s">
        <v>112</v>
      </c>
      <c r="B103" s="38">
        <v>289.62</v>
      </c>
      <c r="C103" s="226">
        <f t="shared" si="1"/>
        <v>456.92</v>
      </c>
      <c r="D103" s="223"/>
      <c r="E103" s="5"/>
      <c r="F103" s="5"/>
      <c r="G103" s="5"/>
      <c r="H103" s="5"/>
      <c r="I103" s="5"/>
      <c r="J103" s="7"/>
    </row>
    <row r="104" spans="1:256" ht="15" customHeight="1" x14ac:dyDescent="0.2">
      <c r="A104" s="231" t="s">
        <v>162</v>
      </c>
      <c r="B104" s="38">
        <v>26000</v>
      </c>
      <c r="C104" s="226">
        <f t="shared" si="1"/>
        <v>41018.9</v>
      </c>
      <c r="D104" s="223" t="s">
        <v>163</v>
      </c>
      <c r="E104" s="5"/>
      <c r="F104" s="5"/>
      <c r="G104" s="5"/>
      <c r="H104" s="5"/>
      <c r="I104" s="5"/>
      <c r="J104" s="7"/>
    </row>
    <row r="105" spans="1:256" ht="15.75" customHeight="1" x14ac:dyDescent="0.2">
      <c r="A105" s="231" t="s">
        <v>113</v>
      </c>
      <c r="B105" s="38">
        <v>18600</v>
      </c>
      <c r="C105" s="226">
        <f t="shared" si="1"/>
        <v>29344.29</v>
      </c>
      <c r="D105" s="233" t="s">
        <v>161</v>
      </c>
      <c r="E105" s="5"/>
      <c r="F105" s="5"/>
      <c r="G105" s="5"/>
      <c r="H105" s="5"/>
      <c r="I105" s="5"/>
      <c r="J105" s="7"/>
    </row>
    <row r="106" spans="1:256" ht="15.75" customHeight="1" x14ac:dyDescent="0.2">
      <c r="A106" s="231" t="s">
        <v>114</v>
      </c>
      <c r="B106" s="38">
        <v>32.43</v>
      </c>
      <c r="C106" s="226">
        <f t="shared" si="1"/>
        <v>51.16</v>
      </c>
      <c r="D106" s="227"/>
      <c r="E106" s="5"/>
      <c r="F106" s="5"/>
      <c r="G106" s="5"/>
      <c r="H106" s="5"/>
      <c r="I106" s="5"/>
      <c r="J106" s="7"/>
    </row>
    <row r="107" spans="1:256" ht="15" customHeight="1" x14ac:dyDescent="0.2">
      <c r="A107" s="231" t="s">
        <v>164</v>
      </c>
      <c r="B107" s="38">
        <v>18.920000000000002</v>
      </c>
      <c r="C107" s="226">
        <f t="shared" si="1"/>
        <v>29.85</v>
      </c>
      <c r="D107" s="223"/>
      <c r="E107" s="5"/>
      <c r="F107" s="5"/>
      <c r="G107" s="5"/>
      <c r="H107" s="5"/>
      <c r="I107" s="5"/>
      <c r="J107" s="7"/>
    </row>
    <row r="108" spans="1:256" ht="15.75" customHeight="1" x14ac:dyDescent="0.2">
      <c r="A108" s="231" t="s">
        <v>115</v>
      </c>
      <c r="B108" s="38">
        <v>15</v>
      </c>
      <c r="C108" s="226">
        <f t="shared" si="1"/>
        <v>23.66</v>
      </c>
      <c r="D108" s="227"/>
      <c r="E108" s="5"/>
      <c r="F108" s="5"/>
      <c r="G108" s="5"/>
      <c r="H108" s="5"/>
      <c r="I108" s="5"/>
      <c r="J108" s="7"/>
    </row>
    <row r="109" spans="1:256" ht="15.75" customHeight="1" x14ac:dyDescent="0.2">
      <c r="A109" s="231" t="s">
        <v>192</v>
      </c>
      <c r="B109" s="38">
        <v>25.84</v>
      </c>
      <c r="C109" s="226">
        <f t="shared" si="1"/>
        <v>40.770000000000003</v>
      </c>
      <c r="D109" s="227"/>
      <c r="E109" s="5"/>
      <c r="F109" s="5"/>
      <c r="G109" s="5"/>
      <c r="H109" s="5"/>
      <c r="I109" s="5"/>
      <c r="J109" s="7"/>
    </row>
    <row r="110" spans="1:256" ht="15.75" customHeight="1" x14ac:dyDescent="0.2">
      <c r="A110" s="231" t="s">
        <v>116</v>
      </c>
      <c r="B110" s="38">
        <v>2800</v>
      </c>
      <c r="C110" s="226">
        <f t="shared" si="1"/>
        <v>4417.42</v>
      </c>
      <c r="D110" s="233" t="s">
        <v>117</v>
      </c>
      <c r="E110" s="4"/>
      <c r="F110" s="5"/>
      <c r="G110" s="5"/>
      <c r="H110" s="5"/>
      <c r="I110" s="5"/>
      <c r="J110" s="7"/>
    </row>
    <row r="111" spans="1:256" ht="15.75" customHeight="1" x14ac:dyDescent="0.2">
      <c r="A111" s="231" t="str">
        <f>A110</f>
        <v>175 komp</v>
      </c>
      <c r="B111" s="38">
        <v>3250</v>
      </c>
      <c r="C111" s="226">
        <f t="shared" si="1"/>
        <v>5127.3599999999997</v>
      </c>
      <c r="D111" s="233" t="s">
        <v>118</v>
      </c>
      <c r="E111" s="4"/>
      <c r="F111" s="5"/>
      <c r="G111" s="5"/>
      <c r="H111" s="5"/>
      <c r="I111" s="5"/>
      <c r="J111" s="7"/>
    </row>
    <row r="112" spans="1:256" ht="13.7" customHeight="1" x14ac:dyDescent="0.2">
      <c r="A112" s="222"/>
      <c r="B112" s="38"/>
      <c r="C112" s="226"/>
      <c r="D112" s="223"/>
      <c r="E112" s="5"/>
      <c r="F112" s="5"/>
      <c r="G112" s="5"/>
      <c r="H112" s="5"/>
      <c r="I112" s="5"/>
      <c r="J112" s="7"/>
    </row>
    <row r="113" spans="1:10" ht="13.7" customHeight="1" x14ac:dyDescent="0.2">
      <c r="A113" s="231" t="s">
        <v>119</v>
      </c>
      <c r="B113" s="38">
        <v>10500</v>
      </c>
      <c r="C113" s="84" t="s">
        <v>0</v>
      </c>
      <c r="D113" s="223"/>
      <c r="E113" s="5"/>
      <c r="F113" s="5"/>
      <c r="G113" s="5"/>
      <c r="H113" s="5"/>
      <c r="I113" s="5"/>
      <c r="J113" s="7"/>
    </row>
    <row r="114" spans="1:10" ht="13.7" customHeight="1" x14ac:dyDescent="0.2">
      <c r="A114" s="231" t="s">
        <v>120</v>
      </c>
      <c r="B114" s="38">
        <v>235</v>
      </c>
      <c r="C114" s="226">
        <f>ROUND($B$22*B114,2)</f>
        <v>370.75</v>
      </c>
      <c r="D114" s="223"/>
      <c r="E114" s="5"/>
      <c r="F114" s="5"/>
      <c r="G114" s="5"/>
      <c r="H114" s="5"/>
      <c r="I114" s="5"/>
      <c r="J114" s="7"/>
    </row>
    <row r="115" spans="1:10" ht="13.7" customHeight="1" x14ac:dyDescent="0.2">
      <c r="A115" s="231" t="s">
        <v>121</v>
      </c>
      <c r="B115" s="38">
        <v>10000</v>
      </c>
      <c r="C115" s="226">
        <f>ROUND($B$22*B115,2)</f>
        <v>15776.5</v>
      </c>
      <c r="D115" s="223"/>
      <c r="E115" s="5"/>
      <c r="F115" s="5"/>
      <c r="G115" s="5"/>
      <c r="H115" s="5"/>
      <c r="I115" s="5"/>
      <c r="J115" s="7"/>
    </row>
    <row r="116" spans="1:10" ht="13.7" customHeight="1" x14ac:dyDescent="0.2">
      <c r="A116" s="222"/>
      <c r="B116" s="38"/>
      <c r="C116" s="226"/>
      <c r="D116" s="223"/>
      <c r="E116" s="5"/>
      <c r="F116" s="5"/>
      <c r="G116" s="5"/>
      <c r="H116" s="5"/>
      <c r="I116" s="5"/>
      <c r="J116" s="7"/>
    </row>
    <row r="117" spans="1:10" ht="13.7" customHeight="1" x14ac:dyDescent="0.2">
      <c r="A117" s="231" t="s">
        <v>122</v>
      </c>
      <c r="B117" s="38">
        <v>194.47</v>
      </c>
      <c r="C117" s="226">
        <f>ROUND($B$22*B117,2)</f>
        <v>306.81</v>
      </c>
      <c r="D117" s="223"/>
      <c r="E117" s="235"/>
      <c r="F117" s="5"/>
      <c r="G117" s="5"/>
      <c r="H117" s="5"/>
      <c r="I117" s="5"/>
      <c r="J117" s="7"/>
    </row>
    <row r="118" spans="1:10" ht="13.7" customHeight="1" x14ac:dyDescent="0.2">
      <c r="A118" s="231" t="s">
        <v>123</v>
      </c>
      <c r="B118" s="38">
        <v>185.4</v>
      </c>
      <c r="C118" s="226">
        <f>ROUND($B$22*B118,2)</f>
        <v>292.5</v>
      </c>
      <c r="D118" s="223"/>
      <c r="E118" s="235"/>
      <c r="F118" s="5"/>
      <c r="G118" s="5"/>
      <c r="H118" s="5"/>
      <c r="I118" s="5"/>
      <c r="J118" s="7"/>
    </row>
    <row r="119" spans="1:10" ht="13.7" customHeight="1" x14ac:dyDescent="0.2">
      <c r="A119" s="231" t="s">
        <v>124</v>
      </c>
      <c r="B119" s="38">
        <v>156.54</v>
      </c>
      <c r="C119" s="226">
        <f>ROUND($B$22*B119,2)</f>
        <v>246.97</v>
      </c>
      <c r="D119" s="223"/>
      <c r="E119" s="235"/>
      <c r="F119" s="5"/>
      <c r="G119" s="5"/>
      <c r="H119" s="5"/>
      <c r="I119" s="5"/>
      <c r="J119" s="7"/>
    </row>
    <row r="120" spans="1:10" ht="13.7" customHeight="1" x14ac:dyDescent="0.2">
      <c r="A120" s="231" t="s">
        <v>125</v>
      </c>
      <c r="B120" s="38">
        <v>6</v>
      </c>
      <c r="C120" s="226">
        <f>ROUND($B$22*B120,2)</f>
        <v>9.4700000000000006</v>
      </c>
      <c r="D120" s="223"/>
      <c r="E120" s="235"/>
      <c r="F120" s="5"/>
      <c r="G120" s="5"/>
      <c r="H120" s="5"/>
      <c r="I120" s="5"/>
      <c r="J120" s="7"/>
    </row>
    <row r="121" spans="1:10" ht="15.75" customHeight="1" x14ac:dyDescent="0.2">
      <c r="A121" s="236" t="s">
        <v>126</v>
      </c>
      <c r="B121" s="41">
        <v>3</v>
      </c>
      <c r="C121" s="237">
        <f>ROUND($B$22*B121,2)</f>
        <v>4.7300000000000004</v>
      </c>
      <c r="D121" s="238"/>
      <c r="E121" s="5"/>
      <c r="F121" s="5"/>
      <c r="G121" s="5"/>
      <c r="H121" s="5"/>
      <c r="I121" s="5"/>
      <c r="J121" s="7"/>
    </row>
    <row r="122" spans="1:10" ht="15.75" customHeight="1" x14ac:dyDescent="0.2">
      <c r="A122" s="239" t="s">
        <v>80</v>
      </c>
      <c r="B122" s="240"/>
      <c r="C122" s="241"/>
      <c r="D122" s="242"/>
      <c r="E122" s="8"/>
      <c r="F122" s="5"/>
      <c r="G122" s="5"/>
      <c r="H122" s="5"/>
      <c r="I122" s="5"/>
      <c r="J122" s="7"/>
    </row>
    <row r="123" spans="1:10" ht="15.75" customHeight="1" x14ac:dyDescent="0.2">
      <c r="A123" s="127" t="s">
        <v>81</v>
      </c>
      <c r="B123" s="200"/>
      <c r="C123" s="129"/>
      <c r="D123" s="130"/>
      <c r="E123" s="8"/>
      <c r="F123" s="5"/>
      <c r="G123" s="5"/>
      <c r="H123" s="5"/>
      <c r="I123" s="5"/>
      <c r="J123" s="7"/>
    </row>
    <row r="124" spans="1:10" ht="16.5" customHeight="1" x14ac:dyDescent="0.2">
      <c r="A124" s="243" t="s">
        <v>82</v>
      </c>
      <c r="B124" s="244"/>
      <c r="C124" s="245"/>
      <c r="D124" s="246"/>
      <c r="E124" s="8"/>
      <c r="F124" s="5"/>
      <c r="G124" s="5"/>
      <c r="H124" s="5"/>
      <c r="I124" s="5"/>
      <c r="J124" s="7"/>
    </row>
    <row r="125" spans="1:10" ht="14.1" customHeight="1" x14ac:dyDescent="0.2">
      <c r="A125" s="247"/>
      <c r="B125" s="248"/>
      <c r="C125" s="248"/>
      <c r="D125" s="103"/>
      <c r="E125" s="5"/>
      <c r="F125" s="5"/>
      <c r="G125" s="5"/>
      <c r="H125" s="5"/>
      <c r="I125" s="5"/>
      <c r="J125" s="7"/>
    </row>
    <row r="126" spans="1:10" ht="13.7" customHeight="1" x14ac:dyDescent="0.2">
      <c r="A126" s="249" t="s">
        <v>127</v>
      </c>
      <c r="B126" s="38">
        <v>26.12</v>
      </c>
      <c r="C126" s="226">
        <f>ROUND($B$22*B126,2)</f>
        <v>41.21</v>
      </c>
      <c r="D126" s="223"/>
      <c r="E126" s="5"/>
      <c r="F126" s="5"/>
      <c r="G126" s="5"/>
      <c r="H126" s="5"/>
      <c r="I126" s="5"/>
      <c r="J126" s="7"/>
    </row>
    <row r="127" spans="1:10" ht="13.7" customHeight="1" x14ac:dyDescent="0.2">
      <c r="A127" s="250"/>
      <c r="B127" s="82"/>
      <c r="C127" s="82"/>
      <c r="D127" s="5"/>
      <c r="E127" s="5"/>
      <c r="F127" s="5"/>
      <c r="G127" s="5"/>
      <c r="H127" s="5"/>
      <c r="I127" s="5"/>
      <c r="J127" s="7"/>
    </row>
    <row r="128" spans="1:10" ht="13.7" customHeight="1" x14ac:dyDescent="0.2">
      <c r="A128" s="251" t="s">
        <v>128</v>
      </c>
      <c r="B128" s="234">
        <v>5000</v>
      </c>
      <c r="C128" s="234">
        <f>B128*B22</f>
        <v>7888.25</v>
      </c>
      <c r="D128" s="252"/>
      <c r="E128" s="15"/>
      <c r="F128" s="15"/>
      <c r="G128" s="15"/>
      <c r="H128" s="15"/>
      <c r="I128" s="15"/>
      <c r="J128" s="16"/>
    </row>
  </sheetData>
  <mergeCells count="1">
    <mergeCell ref="E58:G60"/>
  </mergeCells>
  <pageMargins left="0.5" right="0.5" top="0.51200000000000001" bottom="0.5" header="0.5" footer="0.5"/>
  <pageSetup scale="87" orientation="portrait" r:id="rId1"/>
  <headerFooter>
    <oddFooter>&amp;C&amp;"Helvetica,Regular"&amp;12&amp;K000000&amp;P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D5CDCD6B5674174DB6CC4BB31351DDE4" ma:contentTypeVersion="15" ma:contentTypeDescription="Opret et nyt dokument." ma:contentTypeScope="" ma:versionID="b4764c13b44defeeb3daeb7b1e2abee0">
  <xsd:schema xmlns:xsd="http://www.w3.org/2001/XMLSchema" xmlns:xs="http://www.w3.org/2001/XMLSchema" xmlns:p="http://schemas.microsoft.com/office/2006/metadata/properties" xmlns:ns3="50f8f577-8183-4b6c-a4a8-118ae4483897" xmlns:ns4="a0402d7a-4834-4188-b6e8-9b79051d4ab2" targetNamespace="http://schemas.microsoft.com/office/2006/metadata/properties" ma:root="true" ma:fieldsID="11188d3c834d70a54fb3046b903ddf25" ns3:_="" ns4:_="">
    <xsd:import namespace="50f8f577-8183-4b6c-a4a8-118ae4483897"/>
    <xsd:import namespace="a0402d7a-4834-4188-b6e8-9b79051d4ab2"/>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Location" minOccurs="0"/>
                <xsd:element ref="ns3:MediaServiceOCR" minOccurs="0"/>
                <xsd:element ref="ns3:MediaServiceAutoKeyPoints" minOccurs="0"/>
                <xsd:element ref="ns3:MediaServiceKeyPoints" minOccurs="0"/>
                <xsd:element ref="ns4:SharedWithUsers" minOccurs="0"/>
                <xsd:element ref="ns4:SharedWithDetails" minOccurs="0"/>
                <xsd:element ref="ns4:SharingHintHash" minOccurs="0"/>
                <xsd:element ref="ns3:_activity"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0f8f577-8183-4b6c-a4a8-118ae448389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0402d7a-4834-4188-b6e8-9b79051d4ab2" elementFormDefault="qualified">
    <xsd:import namespace="http://schemas.microsoft.com/office/2006/documentManagement/types"/>
    <xsd:import namespace="http://schemas.microsoft.com/office/infopath/2007/PartnerControls"/>
    <xsd:element name="SharedWithUsers" ma:index="18" nillable="true" ma:displayName="Del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lt med detaljer" ma:internalName="SharedWithDetails" ma:readOnly="true">
      <xsd:simpleType>
        <xsd:restriction base="dms:Note">
          <xsd:maxLength value="255"/>
        </xsd:restriction>
      </xsd:simpleType>
    </xsd:element>
    <xsd:element name="SharingHintHash" ma:index="20" nillable="true" ma:displayName="Hashværdi for deling"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dhol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50f8f577-8183-4b6c-a4a8-118ae4483897"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A2AD7A-ED27-400D-BFEC-F94C937761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0f8f577-8183-4b6c-a4a8-118ae4483897"/>
    <ds:schemaRef ds:uri="a0402d7a-4834-4188-b6e8-9b79051d4a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171AF77-D466-4C94-8C70-09AE00B35C40}">
  <ds:schemaRefs>
    <ds:schemaRef ds:uri="http://schemas.microsoft.com/office/infopath/2007/PartnerControls"/>
    <ds:schemaRef ds:uri="http://schemas.microsoft.com/office/2006/documentManagement/types"/>
    <ds:schemaRef ds:uri="http://schemas.openxmlformats.org/package/2006/metadata/core-properties"/>
    <ds:schemaRef ds:uri="http://www.w3.org/XML/1998/namespace"/>
    <ds:schemaRef ds:uri="50f8f577-8183-4b6c-a4a8-118ae4483897"/>
    <ds:schemaRef ds:uri="http://purl.org/dc/terms/"/>
    <ds:schemaRef ds:uri="http://purl.org/dc/dcmitype/"/>
    <ds:schemaRef ds:uri="a0402d7a-4834-4188-b6e8-9b79051d4ab2"/>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C97C0323-45BA-4867-9278-1216390422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8</vt:i4>
      </vt:variant>
      <vt:variant>
        <vt:lpstr>Navngivne områder</vt:lpstr>
      </vt:variant>
      <vt:variant>
        <vt:i4>1</vt:i4>
      </vt:variant>
    </vt:vector>
  </HeadingPairs>
  <TitlesOfParts>
    <vt:vector size="9" baseType="lpstr">
      <vt:lpstr>INTRO</vt:lpstr>
      <vt:lpstr>BHKL NY LØN</vt:lpstr>
      <vt:lpstr>BHKL GL LØN</vt:lpstr>
      <vt:lpstr>LÆRER NY LØN </vt:lpstr>
      <vt:lpstr>LÆRER GL LØN</vt:lpstr>
      <vt:lpstr>Lejrskole, ulempe, weekend</vt:lpstr>
      <vt:lpstr>Dage</vt:lpstr>
      <vt:lpstr>DATABANK</vt:lpstr>
      <vt:lpstr>'LÆRER NY LØN '!Udskriftsområde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Vibe Planch Larsen</dc:creator>
  <cp:lastModifiedBy>Vibe Larsen</cp:lastModifiedBy>
  <cp:lastPrinted>2023-11-17T12:38:12Z</cp:lastPrinted>
  <dcterms:created xsi:type="dcterms:W3CDTF">2016-07-31T10:00:11Z</dcterms:created>
  <dcterms:modified xsi:type="dcterms:W3CDTF">2024-06-07T13:44:53Z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0x010100D5CDCD6B5674174DB6CC4BB31351DDE4</vt:lpwstr>
  </property>
</Properties>
</file>